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70" firstSheet="1" activeTab="1"/>
  </bookViews>
  <sheets>
    <sheet name="项目清标汇总表" sheetId="2" state="hidden" r:id="rId1"/>
    <sheet name="项目清标汇总表 " sheetId="3" r:id="rId2"/>
  </sheets>
  <externalReferences>
    <externalReference r:id="rId3"/>
  </externalReferences>
  <definedNames>
    <definedName name="_xlnm._FilterDatabase" localSheetId="1" hidden="1">'项目清标汇总表 '!$A$3:$J$25</definedName>
    <definedName name="_xlnm.Print_Area" localSheetId="0">项目清标汇总表!$A$1:$S$16</definedName>
    <definedName name="_xlnm.Print_Area" localSheetId="1">'项目清标汇总表 '!$A$1:$J$15</definedName>
  </definedNames>
  <calcPr calcId="144525"/>
</workbook>
</file>

<file path=xl/sharedStrings.xml><?xml version="1.0" encoding="utf-8"?>
<sst xmlns="http://schemas.openxmlformats.org/spreadsheetml/2006/main" count="188" uniqueCount="152">
  <si>
    <t>表2 燃煤自备电厂可再生能源替代项目汇总表</t>
  </si>
  <si>
    <t>序号</t>
  </si>
  <si>
    <t>项目名称</t>
  </si>
  <si>
    <t>盟市旗县</t>
  </si>
  <si>
    <t>投资主体</t>
  </si>
  <si>
    <t>申报条件</t>
  </si>
  <si>
    <t>自备电厂</t>
  </si>
  <si>
    <t>新能源</t>
  </si>
  <si>
    <t>储能</t>
  </si>
  <si>
    <t>评估意见</t>
  </si>
  <si>
    <t>是否同一法人</t>
  </si>
  <si>
    <t>不在淘汰落后煤电机组名单内</t>
  </si>
  <si>
    <t>是否承诺</t>
  </si>
  <si>
    <t>接入距离（公里）</t>
  </si>
  <si>
    <t>额定装机（万千瓦）</t>
  </si>
  <si>
    <t>最小技术出力（%）</t>
  </si>
  <si>
    <t>调节能力（万千瓦）</t>
  </si>
  <si>
    <t>负荷类型</t>
  </si>
  <si>
    <t>合计</t>
  </si>
  <si>
    <t>风电</t>
  </si>
  <si>
    <t>光伏</t>
  </si>
  <si>
    <t>利用率（%）</t>
  </si>
  <si>
    <t>替代比例（%）</t>
  </si>
  <si>
    <t>一、具备实施条件项目9个，配建新能源239.5万千瓦。</t>
  </si>
  <si>
    <t>内蒙古大唐国际呼和浩特铝电有限责任公司燃煤自备电厂可再生能源替代项目</t>
  </si>
  <si>
    <t>内蒙古大唐国际呼和浩特铝电有限责任公司</t>
  </si>
  <si>
    <t>是</t>
  </si>
  <si>
    <t>符合</t>
  </si>
  <si>
    <t>内蒙古亿利化学工业有限公司燃煤自备电厂可再生能源替代工程</t>
  </si>
  <si>
    <t>内蒙古亿利化学工业有限公司</t>
  </si>
  <si>
    <t>鄂尔多斯市君正能源化工有限公司燃煤自备电厂可再生能源替代项目</t>
  </si>
  <si>
    <t>鄂尔多斯市君正能源化工有限公司</t>
  </si>
  <si>
    <t>国家电投内蒙古自备电厂可再生能源替代工程300MW光伏项目</t>
  </si>
  <si>
    <t>国家电投集团内蒙古白音华煤电有限公司</t>
  </si>
  <si>
    <t>大唐多伦煤化工燃煤自备电厂可再生能源替代工程项目</t>
  </si>
  <si>
    <t>大唐内蒙古多伦煤化工有限责任公司</t>
  </si>
  <si>
    <t>内蒙古锦联铝材有限公司燃煤自备电厂可再生能源替代工程</t>
  </si>
  <si>
    <t>内蒙古锦联铝材有限公司</t>
  </si>
  <si>
    <t>二、暂不具备实施条件项目5个，配建新能源项目280万千瓦</t>
  </si>
  <si>
    <t>大唐赤峰市克旗燃煤自备电厂一期100MW可再生能源替代项目</t>
  </si>
  <si>
    <t>内蒙古大唐国际克什克腾煤制天然气有限责任公司</t>
  </si>
  <si>
    <t>霍煤鸿骏铝电有限责任公司电力分公司燃煤自备电厂可再生能源替代工程</t>
  </si>
  <si>
    <t>霍煤鸿骏铝电有限责任公司电力分公司</t>
  </si>
  <si>
    <t>准格尔旗国资燃气热力有限责任公司准伊燃煤自备电厂可再生能源替代项目</t>
  </si>
  <si>
    <t>准格尔旗国资燃气热力有限责任公司</t>
  </si>
  <si>
    <t>包头铝业燃煤自备电厂可再生能源替代达茂旗1200兆瓦项目+消纳包头市综合应用示范区1600兆瓦新能源项目</t>
  </si>
  <si>
    <t>包头铝业有限公司</t>
  </si>
  <si>
    <t>3×35+2×33</t>
  </si>
  <si>
    <t>调整后重新申报</t>
  </si>
  <si>
    <t>亿利洁能股份有限公司热电分公司燃煤自备电厂可再生能源替代工程</t>
  </si>
  <si>
    <t xml:space="preserve">亿利洁能股份有限公司热电分公司 </t>
  </si>
  <si>
    <t>不符合</t>
  </si>
  <si>
    <t>首批工业园区绿色供电项目清单</t>
  </si>
  <si>
    <t>盟市</t>
  </si>
  <si>
    <t>旗县</t>
  </si>
  <si>
    <t>负荷情况</t>
  </si>
  <si>
    <t>新能源规模（万千瓦）</t>
  </si>
  <si>
    <t>基本情况</t>
  </si>
  <si>
    <t>负荷规模（万千瓦）</t>
  </si>
  <si>
    <t>通辽市科左后旗工业园区绿色供电项目</t>
  </si>
  <si>
    <t>通辽市</t>
  </si>
  <si>
    <t>科左后旗</t>
  </si>
  <si>
    <t>科左后旗城市投资经营有限责任公司</t>
  </si>
  <si>
    <t>2GWh半固态锂离子电池、3000吨牛肉深加工、9万吨铝镁尖晶石联产镁合金等3家企业</t>
  </si>
  <si>
    <t>奈曼旗工业园区增量配电网绿色供电项目</t>
  </si>
  <si>
    <t>奈曼旗</t>
  </si>
  <si>
    <t>奈曼旗广新发电有限公司</t>
  </si>
  <si>
    <t>玻璃纤维制品、纳米微晶新材料、生物制药等21个新增负荷，21家企业</t>
  </si>
  <si>
    <t>通辽市开鲁县生物医药开发区绿色供电项目</t>
  </si>
  <si>
    <t>开鲁县</t>
  </si>
  <si>
    <t>内蒙古电投能源股份有限公司</t>
  </si>
  <si>
    <t>生物制药等26家企业，新增负荷</t>
  </si>
  <si>
    <t>锐电内蒙古农畜产品开发区-敖汉旗产业园区绿色供电项目</t>
  </si>
  <si>
    <t>赤峰市</t>
  </si>
  <si>
    <t>敖汉旗</t>
  </si>
  <si>
    <t>敖汉旗锐电新能源有限公司、赤峰市城市建设投资（集团）有限公司</t>
  </si>
  <si>
    <t>年产36万吨汽车制动器(刹车盘)，1家企业</t>
  </si>
  <si>
    <t>国家电投赤峰高新区红山产业园风储绿色供电项目</t>
  </si>
  <si>
    <t>红山区</t>
  </si>
  <si>
    <t>内蒙古电投能源股份有限公司、赤峰市城市建设投资（集团）有限公司</t>
  </si>
  <si>
    <t>炼钢、有色金属等2家企业，负荷规模8.96万千瓦</t>
  </si>
  <si>
    <t>赤峰高新技术开发区松山产业园绿色供电项目</t>
  </si>
  <si>
    <t>松山区</t>
  </si>
  <si>
    <t>中国能源建设投资集团有限公司、内蒙古银资国有资产运营有限公司</t>
  </si>
  <si>
    <t>机械制造等14个新增负荷，14家企业</t>
  </si>
  <si>
    <t>中核科右前旗工业园区绿色供电项目</t>
  </si>
  <si>
    <t>兴安盟</t>
  </si>
  <si>
    <t>科右前旗</t>
  </si>
  <si>
    <t>中核汇能有限公司</t>
  </si>
  <si>
    <t>糖业生产、锂离子负极材料等2个负荷，2家企业</t>
  </si>
  <si>
    <t>内蒙古呼和浩特托清经济开发区绿色供电项目</t>
  </si>
  <si>
    <t>呼和浩特</t>
  </si>
  <si>
    <t>托克托、清水河</t>
  </si>
  <si>
    <t>内蒙古中光储电新能源有限公司</t>
  </si>
  <si>
    <t>玻璃纤维、危废品处理、制氢、生物科技、化工等22家企业</t>
  </si>
  <si>
    <t>内蒙古中环产业城绿色供电新能源发电项目</t>
  </si>
  <si>
    <t>和林格尔县</t>
  </si>
  <si>
    <t>内蒙古和曙新能源有限公司</t>
  </si>
  <si>
    <t>多晶硅、颗粒硅、氢能装备制造等3家企业</t>
  </si>
  <si>
    <t>“全国一体化算力网络”和林格尔数据中心集群绿色能源供给示范项目</t>
  </si>
  <si>
    <t>呼和浩特市</t>
  </si>
  <si>
    <t>呼和浩特和林格尔新区华电能源有限公</t>
  </si>
  <si>
    <t>大数据</t>
  </si>
  <si>
    <t>中核弘元固阳县金山工业园绿色供电示范项目</t>
  </si>
  <si>
    <t>包头市</t>
  </si>
  <si>
    <t>固阳县</t>
  </si>
  <si>
    <t>固阳县汇能弘元新能源有限公司</t>
  </si>
  <si>
    <t>15万吨高纯工业硅1家企业</t>
  </si>
  <si>
    <t>明阳包头市石拐工业区350MW绿色供电项目</t>
  </si>
  <si>
    <t>石拐区</t>
  </si>
  <si>
    <t>明阳北方智慧能源（内蒙古）有限公司</t>
  </si>
  <si>
    <t>工业硅、石墨、风机制造等3个新增负荷，3家企业</t>
  </si>
  <si>
    <t>鄂尔多斯市多能互补能源有限公司工业园区绿色供电项目</t>
  </si>
  <si>
    <t>鄂尔多斯</t>
  </si>
  <si>
    <t>鄂托克旗</t>
  </si>
  <si>
    <t>鄂尔多斯市多能互补能源有限公司</t>
  </si>
  <si>
    <t>多晶硅1个新增负荷（现有产业扩能），1家企业</t>
  </si>
  <si>
    <t>鄂尔多斯国电润阳50万千瓦上海庙经济开发区绿色供电项目</t>
  </si>
  <si>
    <t>鄂托克前旗</t>
  </si>
  <si>
    <t>国电电力内蒙古新能源开发有限公司</t>
  </si>
  <si>
    <t>多晶硅、拉晶等光伏产业链1个新增负荷，1家企业</t>
  </si>
  <si>
    <t>内蒙古天地通新能源有限公司杭锦经济开发区工业绿电供应项目</t>
  </si>
  <si>
    <t>杭锦旗</t>
  </si>
  <si>
    <t>内蒙古天地通新能源有限公司</t>
  </si>
  <si>
    <t>天然气、新材料等5家企业</t>
  </si>
  <si>
    <t>达拉特经济开发区增量配电网绿色供电项目</t>
  </si>
  <si>
    <t>达拉特旗</t>
  </si>
  <si>
    <t>华能内蒙古电力热力销售有限公司</t>
  </si>
  <si>
    <t>新材料、生物化工、储能装备制造、化工等12个新增负荷，12家企业</t>
  </si>
  <si>
    <t>察哈尔高新技术开发区绿能替代项目</t>
  </si>
  <si>
    <t>乌兰察布市</t>
  </si>
  <si>
    <t>察哈尔高新技术开发区</t>
  </si>
  <si>
    <t>乌兰察布市能源投资开发有限责任公司、远景能源有限公司、北京天润新能投资有限公司</t>
  </si>
  <si>
    <t>15万吨锂离子石墨负极材料等1个新增负荷，1家企业</t>
  </si>
  <si>
    <t>乌兰察布市丰川循环经济开发区丰镇产业园园区绿色供电项目</t>
  </si>
  <si>
    <t>丰镇市</t>
  </si>
  <si>
    <t>乌兰察布市能源投资开发有限责任公司、浙江运达风电股份有限公司</t>
  </si>
  <si>
    <t>矿热炉</t>
  </si>
  <si>
    <t>明阳苏尼特左旗产业园100MW绿色供电项目</t>
  </si>
  <si>
    <t>锡林郭勒盟</t>
  </si>
  <si>
    <t>苏尼特左旗</t>
  </si>
  <si>
    <t>苏尼特左旗靖阳风力发电有限公司</t>
  </si>
  <si>
    <t>大唐鼎旺硝酸铵等1个新增负荷，1家企业</t>
  </si>
  <si>
    <t>明阳多伦工业园区100MW绿色供电项目</t>
  </si>
  <si>
    <t>多伦县</t>
  </si>
  <si>
    <t>多伦县洁阳风力发电有限责任公司</t>
  </si>
  <si>
    <t>氧化铁、煤化工、锂离子电池等3个新增负荷，3家企业</t>
  </si>
  <si>
    <t>内蒙古联和氟碳新材料公司配套绿电项目</t>
  </si>
  <si>
    <t>乌海市</t>
  </si>
  <si>
    <t>海南区</t>
  </si>
  <si>
    <t>中电内蒙古乌海新能源有限公司</t>
  </si>
  <si>
    <t>新材料等1家企业</t>
  </si>
</sst>
</file>

<file path=xl/styles.xml><?xml version="1.0" encoding="utf-8"?>
<styleSheet xmlns="http://schemas.openxmlformats.org/spreadsheetml/2006/main">
  <numFmts count="6">
    <numFmt numFmtId="176" formatCode="0_ "/>
    <numFmt numFmtId="42" formatCode="_ &quot;￥&quot;* #,##0_ ;_ &quot;￥&quot;* \-#,##0_ ;_ &quot;￥&quot;* &quot;-&quot;_ ;_ @_ "/>
    <numFmt numFmtId="177" formatCode="0.00_ "/>
    <numFmt numFmtId="44" formatCode="_ &quot;￥&quot;* #,##0.00_ ;_ &quot;￥&quot;* \-#,##0.00_ ;_ &quot;￥&quot;* &quot;-&quot;??_ ;_ @_ "/>
    <numFmt numFmtId="43" formatCode="_ * #,##0.00_ ;_ * \-#,##0.00_ ;_ * &quot;-&quot;??_ ;_ @_ "/>
    <numFmt numFmtId="41" formatCode="_ * #,##0_ ;_ * \-#,##0_ ;_ * &quot;-&quot;_ ;_ @_ "/>
  </numFmts>
  <fonts count="32">
    <font>
      <sz val="11"/>
      <color theme="1"/>
      <name val="宋体"/>
      <charset val="134"/>
      <scheme val="minor"/>
    </font>
    <font>
      <sz val="11"/>
      <name val="宋体"/>
      <charset val="134"/>
      <scheme val="minor"/>
    </font>
    <font>
      <sz val="12"/>
      <name val="宋体"/>
      <charset val="134"/>
      <scheme val="minor"/>
    </font>
    <font>
      <sz val="24"/>
      <color theme="1"/>
      <name val="黑体"/>
      <charset val="134"/>
    </font>
    <font>
      <b/>
      <sz val="14"/>
      <color theme="1"/>
      <name val="宋体"/>
      <charset val="134"/>
    </font>
    <font>
      <b/>
      <sz val="12"/>
      <color theme="1"/>
      <name val="宋体"/>
      <charset val="134"/>
    </font>
    <font>
      <sz val="11"/>
      <color theme="1"/>
      <name val="宋体"/>
      <charset val="134"/>
    </font>
    <font>
      <sz val="14"/>
      <color theme="1"/>
      <name val="宋体"/>
      <charset val="134"/>
    </font>
    <font>
      <sz val="14"/>
      <color theme="1"/>
      <name val="宋体"/>
      <charset val="134"/>
      <scheme val="minor"/>
    </font>
    <font>
      <sz val="18"/>
      <color theme="1"/>
      <name val="黑体"/>
      <charset val="134"/>
    </font>
    <font>
      <b/>
      <sz val="11"/>
      <color rgb="FF000000"/>
      <name val="宋体"/>
      <charset val="134"/>
    </font>
    <font>
      <b/>
      <sz val="12"/>
      <color rgb="FF000000"/>
      <name val="宋体"/>
      <charset val="134"/>
    </font>
    <font>
      <sz val="11"/>
      <color rgb="FF00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i/>
      <sz val="11"/>
      <color rgb="FF7F7F7F"/>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0" fontId="14" fillId="15"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20" fillId="0" borderId="10"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3" fillId="0" borderId="1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2"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4" fillId="19"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24" fillId="0" borderId="9"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4"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4" borderId="0" applyNumberFormat="false" applyBorder="false" applyAlignment="false" applyProtection="false">
      <alignment vertical="center"/>
    </xf>
    <xf numFmtId="0" fontId="25" fillId="14" borderId="13"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26"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29" fillId="29" borderId="13" applyNumberFormat="false" applyAlignment="false" applyProtection="false">
      <alignment vertical="center"/>
    </xf>
    <xf numFmtId="0" fontId="21" fillId="14" borderId="11" applyNumberFormat="false" applyAlignment="false" applyProtection="false">
      <alignment vertical="center"/>
    </xf>
    <xf numFmtId="0" fontId="31" fillId="30" borderId="15" applyNumberFormat="false" applyAlignment="false" applyProtection="false">
      <alignment vertical="center"/>
    </xf>
    <xf numFmtId="0" fontId="30" fillId="0" borderId="14" applyNumberFormat="false" applyFill="false" applyAlignment="false" applyProtection="false">
      <alignment vertical="center"/>
    </xf>
    <xf numFmtId="0" fontId="13" fillId="31"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0" fillId="10" borderId="8"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7" fillId="8"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3" fillId="25"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0" fillId="0" borderId="0">
      <alignment vertical="center"/>
    </xf>
    <xf numFmtId="0" fontId="13" fillId="3"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36">
    <xf numFmtId="0" fontId="0" fillId="0" borderId="0" xfId="0"/>
    <xf numFmtId="0" fontId="1" fillId="0" borderId="0" xfId="46" applyFont="true" applyAlignment="true">
      <alignment horizontal="center" vertical="center"/>
    </xf>
    <xf numFmtId="0" fontId="2" fillId="0" borderId="0" xfId="0" applyFont="true" applyAlignment="true">
      <alignment vertical="center"/>
    </xf>
    <xf numFmtId="0" fontId="1" fillId="0" borderId="0" xfId="0" applyFont="true" applyAlignment="true">
      <alignment horizontal="center" vertical="center"/>
    </xf>
    <xf numFmtId="0" fontId="1" fillId="0" borderId="0" xfId="0" applyFont="true" applyAlignment="true">
      <alignment horizontal="center" vertical="center" wrapText="true"/>
    </xf>
    <xf numFmtId="0" fontId="1" fillId="0" borderId="0" xfId="0" applyFont="true" applyAlignment="true">
      <alignment vertical="center"/>
    </xf>
    <xf numFmtId="0" fontId="3" fillId="0" borderId="0" xfId="46" applyFont="true" applyAlignment="true">
      <alignment horizontal="center" vertical="center"/>
    </xf>
    <xf numFmtId="0" fontId="4"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5" fillId="0" borderId="1" xfId="46" applyFont="true" applyBorder="true" applyAlignment="true">
      <alignment horizontal="center" vertical="center" wrapText="true"/>
    </xf>
    <xf numFmtId="0" fontId="5" fillId="0" borderId="1" xfId="46" applyFont="true" applyBorder="true" applyAlignment="true">
      <alignment horizontal="left" vertical="center" wrapText="true"/>
    </xf>
    <xf numFmtId="0" fontId="6" fillId="0" borderId="1"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8" fillId="0" borderId="1" xfId="0" applyFont="true" applyBorder="true" applyAlignment="true">
      <alignment horizontal="center" vertical="center" wrapText="true"/>
    </xf>
    <xf numFmtId="177" fontId="5" fillId="0" borderId="1" xfId="46" applyNumberFormat="true" applyFont="true" applyBorder="true" applyAlignment="true">
      <alignment horizontal="center" vertical="center" wrapText="true"/>
    </xf>
    <xf numFmtId="2" fontId="7" fillId="0" borderId="1" xfId="0" applyNumberFormat="true" applyFont="true" applyBorder="true" applyAlignment="true">
      <alignment horizontal="center" vertical="center" wrapText="true"/>
    </xf>
    <xf numFmtId="176" fontId="8" fillId="0" borderId="1" xfId="0" applyNumberFormat="true" applyFont="true" applyBorder="true" applyAlignment="true">
      <alignment horizontal="center" vertical="center" wrapText="true"/>
    </xf>
    <xf numFmtId="0" fontId="8" fillId="0" borderId="0" xfId="0" applyFont="true" applyAlignment="true">
      <alignment horizontal="center" vertical="center" wrapText="true"/>
    </xf>
    <xf numFmtId="0" fontId="0" fillId="0" borderId="0" xfId="46" applyAlignment="true">
      <alignment horizontal="center" vertical="center"/>
    </xf>
    <xf numFmtId="0" fontId="0" fillId="0" borderId="0" xfId="0" applyAlignment="true">
      <alignment horizontal="center"/>
    </xf>
    <xf numFmtId="0" fontId="9" fillId="0" borderId="2" xfId="46" applyFont="true" applyBorder="true" applyAlignment="true">
      <alignment horizontal="center" vertical="center"/>
    </xf>
    <xf numFmtId="0" fontId="10" fillId="0" borderId="1" xfId="0" applyFont="true" applyBorder="true" applyAlignment="true">
      <alignment horizontal="center" vertical="center"/>
    </xf>
    <xf numFmtId="0" fontId="10" fillId="0" borderId="1" xfId="0" applyFont="true" applyBorder="true" applyAlignment="true">
      <alignment horizontal="center" vertical="center" wrapText="true"/>
    </xf>
    <xf numFmtId="0" fontId="10" fillId="0" borderId="3" xfId="0" applyFont="true" applyBorder="true" applyAlignment="true">
      <alignment horizontal="center" vertical="center" wrapText="true"/>
    </xf>
    <xf numFmtId="0" fontId="10" fillId="0" borderId="4" xfId="0" applyFont="true" applyBorder="true" applyAlignment="true">
      <alignment horizontal="center" vertical="center" wrapText="true"/>
    </xf>
    <xf numFmtId="0" fontId="11" fillId="0" borderId="5" xfId="46" applyFont="true" applyBorder="true" applyAlignment="true">
      <alignment horizontal="left" vertical="center" wrapText="true"/>
    </xf>
    <xf numFmtId="0" fontId="11" fillId="0" borderId="6" xfId="46" applyFont="true" applyBorder="true" applyAlignment="true">
      <alignment horizontal="left" vertical="center" wrapText="true"/>
    </xf>
    <xf numFmtId="0" fontId="12" fillId="0" borderId="1" xfId="0" applyFont="true" applyBorder="true" applyAlignment="true">
      <alignment horizontal="center" vertical="center" wrapText="true"/>
    </xf>
    <xf numFmtId="0" fontId="10" fillId="0" borderId="5" xfId="0" applyFont="true" applyBorder="true" applyAlignment="true">
      <alignment horizontal="center" vertical="center" wrapText="true"/>
    </xf>
    <xf numFmtId="0" fontId="10" fillId="0" borderId="6" xfId="0" applyFont="true" applyBorder="true" applyAlignment="true">
      <alignment horizontal="center" vertical="center" wrapText="true"/>
    </xf>
    <xf numFmtId="0" fontId="10" fillId="0" borderId="7" xfId="0" applyFont="true" applyBorder="true" applyAlignment="true">
      <alignment horizontal="center" vertical="center" wrapText="true"/>
    </xf>
    <xf numFmtId="0" fontId="11" fillId="0" borderId="7" xfId="46" applyFont="true" applyBorder="true" applyAlignment="true">
      <alignment horizontal="left" vertical="center" wrapText="true"/>
    </xf>
    <xf numFmtId="9" fontId="12" fillId="0" borderId="1" xfId="11" applyFont="true" applyFill="true" applyBorder="true" applyAlignment="true">
      <alignment horizontal="center" vertical="center" wrapText="true"/>
    </xf>
    <xf numFmtId="0" fontId="11" fillId="0" borderId="1" xfId="46" applyFont="true" applyBorder="true" applyAlignment="true">
      <alignment horizontal="center" vertical="center" wrapText="true"/>
    </xf>
    <xf numFmtId="0" fontId="0" fillId="0" borderId="1" xfId="0" applyBorder="true" applyAlignment="true">
      <alignment horizontal="center" vertical="center"/>
    </xf>
    <xf numFmtId="0" fontId="0" fillId="0" borderId="1" xfId="0"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zhangh/Desktop//&#27700;&#35268;&#24635;&#38498;&#24037;&#20316;/5&#24037;&#20316;/20220901&#20869;&#33945;&#21476;&#24066;&#22330;&#21270;&#39033;&#30446;&#20248;&#36873;/2&#35780;&#20272;&#24037;&#20316;&#25253;&#21578;/20220915&#35780;&#20272;&#25253;&#21578;/V4-0916-1000/&#33258;&#22791;&#30005;&#21378;/&#38468;&#20214;&#35843;&#25972;&#26684;&#24335;&#65288;&#19982;&#30005;&#35268;&#38498;&#19968;&#33268;&#65289;/&#33258;&#22791;&#30005;&#21378;&#28165;&#26631;_0915_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清标汇总表"/>
      <sheetName val="自备电厂可再生能源替代工程土地核实情况"/>
      <sheetName val="清标信息汇总表"/>
      <sheetName val="汇总1"/>
      <sheetName val="汇总2 (补充替代+调节)"/>
      <sheetName val="呼和浩特1"/>
      <sheetName val="鄂尔多斯1"/>
      <sheetName val="鄂尔多斯2"/>
      <sheetName val="鄂尔多斯3"/>
      <sheetName val="鄂尔多斯4"/>
      <sheetName val="包头1"/>
      <sheetName val="锡盟1"/>
      <sheetName val="锡盟2"/>
      <sheetName val="赤峰1"/>
      <sheetName val="通辽1"/>
      <sheetName val="通辽2"/>
    </sheetNames>
    <sheetDataSet>
      <sheetData sheetId="0"/>
      <sheetData sheetId="1"/>
      <sheetData sheetId="2">
        <row r="2">
          <cell r="A2" t="str">
            <v>基本信息</v>
          </cell>
        </row>
        <row r="2">
          <cell r="C2" t="str">
            <v>项目名称</v>
          </cell>
          <cell r="D2" t="str">
            <v>内蒙古大唐国际呼和浩特铝电有限责任公司燃煤自备电厂可再生能源替代项目</v>
          </cell>
          <cell r="E2" t="str">
            <v>准格尔旗国资燃气热力有限责任公司准伊燃煤自备电厂可再生能源替代项目</v>
          </cell>
          <cell r="F2" t="str">
            <v>亿利洁能股份有限公司热电分公司燃煤自备电厂可再生能源替代工程</v>
          </cell>
          <cell r="G2" t="str">
            <v>内蒙古亿利化学工业有限公司燃煤自备电厂可再生能源替代工程</v>
          </cell>
          <cell r="H2" t="str">
            <v>鄂尔多斯市君正能源化工有限公司燃煤自备电厂可再生能源替代项目</v>
          </cell>
          <cell r="I2" t="str">
            <v>包头铝业燃煤自备电厂可再生能源替代达茂旗1200兆瓦项目+消纳包头市综合应用示范区1600兆瓦新能源项目</v>
          </cell>
          <cell r="J2" t="str">
            <v>国家电投内蒙古自备电厂可再生能源替代工程300MW光伏项目</v>
          </cell>
          <cell r="K2" t="str">
            <v>大唐多伦煤化工燃煤自备电厂可再生能源替代工程项目</v>
          </cell>
          <cell r="L2" t="str">
            <v>大唐赤峰市克旗燃煤自备电厂一期100MW可再生能源替代项目</v>
          </cell>
          <cell r="M2" t="str">
            <v>内蒙古锦联铝材有限公司燃煤自备电厂可再生能源替代工程</v>
          </cell>
          <cell r="N2" t="str">
            <v>霍煤鸿骏铝电有限责任公司电力分公司燃煤自备电厂可再生能源替代工程</v>
          </cell>
        </row>
        <row r="3">
          <cell r="C3" t="str">
            <v>申报主体</v>
          </cell>
          <cell r="D3" t="str">
            <v>内蒙古大唐国际呼和浩特铝电有限责任公司</v>
          </cell>
          <cell r="E3" t="str">
            <v>准格尔旗国资燃气热力有限责任公司</v>
          </cell>
          <cell r="F3" t="str">
            <v>亿利洁能股份有限公司热电分公司</v>
          </cell>
          <cell r="G3" t="str">
            <v>内蒙古亿利化学工业有限公司</v>
          </cell>
          <cell r="H3" t="str">
            <v>鄂尔多斯市君正能源化工有限公司</v>
          </cell>
          <cell r="I3" t="str">
            <v>包头铝业有限公司</v>
          </cell>
          <cell r="J3" t="str">
            <v>国家电投集团内蒙古白音华煤电有限公司</v>
          </cell>
          <cell r="K3" t="str">
            <v>大唐内蒙古多伦煤化工有限责任公司</v>
          </cell>
          <cell r="L3" t="str">
            <v>内蒙古大唐国际克什克腾煤制天然气有限责任公司</v>
          </cell>
          <cell r="M3" t="str">
            <v>内蒙古锦联铝材有限公司</v>
          </cell>
          <cell r="N3" t="str">
            <v>霍煤鸿骏铝电有限责任公司电力分公司</v>
          </cell>
        </row>
        <row r="4">
          <cell r="C4" t="str">
            <v>所在盟市旗县</v>
          </cell>
          <cell r="D4" t="str">
            <v>呼和浩特市托克托县</v>
          </cell>
          <cell r="E4" t="str">
            <v>鄂尔多斯市准格尔旗</v>
          </cell>
          <cell r="F4" t="str">
            <v>鄂尔多斯市杭锦旗</v>
          </cell>
          <cell r="G4" t="str">
            <v>鄂尔多斯市达拉特旗</v>
          </cell>
          <cell r="H4" t="str">
            <v>鄂尔多斯市鄂托克旗</v>
          </cell>
          <cell r="I4" t="str">
            <v>包头市达茂旗</v>
          </cell>
          <cell r="J4" t="str">
            <v>锡林郭勒盟西乌旗</v>
          </cell>
          <cell r="K4" t="str">
            <v>锡林郭勒盟多伦县</v>
          </cell>
          <cell r="L4" t="str">
            <v>赤峰市克什克腾旗</v>
          </cell>
          <cell r="M4" t="str">
            <v>通辽市扎鲁特旗</v>
          </cell>
          <cell r="N4" t="str">
            <v>通辽市扎鲁特旗</v>
          </cell>
        </row>
        <row r="5">
          <cell r="A5" t="str">
            <v>申报基本条件</v>
          </cell>
          <cell r="B5" t="str">
            <v>电厂合规性</v>
          </cell>
          <cell r="C5" t="str">
            <v>不在淘汰落后煤电机组名单内</v>
          </cell>
          <cell r="D5" t="str">
            <v>是</v>
          </cell>
          <cell r="E5" t="str">
            <v>是</v>
          </cell>
          <cell r="F5" t="str">
            <v>是</v>
          </cell>
          <cell r="G5" t="str">
            <v>是</v>
          </cell>
          <cell r="H5" t="str">
            <v>是</v>
          </cell>
          <cell r="I5" t="str">
            <v>是</v>
          </cell>
          <cell r="J5" t="str">
            <v>是</v>
          </cell>
          <cell r="K5" t="str">
            <v>是</v>
          </cell>
          <cell r="L5" t="str">
            <v>是</v>
          </cell>
          <cell r="M5" t="str">
            <v>是</v>
          </cell>
          <cell r="N5" t="str">
            <v>是</v>
          </cell>
        </row>
        <row r="6">
          <cell r="C6" t="str">
            <v>是否按规定缴纳政府性基金</v>
          </cell>
          <cell r="D6" t="str">
            <v>欠费11698.5万元</v>
          </cell>
          <cell r="E6" t="str">
            <v>是</v>
          </cell>
          <cell r="F6" t="str">
            <v>是</v>
          </cell>
          <cell r="G6" t="str">
            <v>是</v>
          </cell>
          <cell r="H6" t="str">
            <v>欠费58614.8万元</v>
          </cell>
          <cell r="I6" t="str">
            <v>欠费53807.2万元</v>
          </cell>
          <cell r="J6" t="str">
            <v>是</v>
          </cell>
          <cell r="K6" t="str">
            <v>是</v>
          </cell>
          <cell r="L6" t="str">
            <v>待核实</v>
          </cell>
          <cell r="M6" t="str">
            <v>待核实</v>
          </cell>
          <cell r="N6" t="str">
            <v>待核实</v>
          </cell>
        </row>
        <row r="7">
          <cell r="B7" t="str">
            <v>申报主体</v>
          </cell>
          <cell r="C7" t="str">
            <v>是否同一法人</v>
          </cell>
          <cell r="D7" t="str">
            <v>是</v>
          </cell>
          <cell r="E7" t="str">
            <v>是</v>
          </cell>
          <cell r="F7" t="str">
            <v>是</v>
          </cell>
          <cell r="G7" t="str">
            <v>是</v>
          </cell>
          <cell r="H7" t="str">
            <v>是</v>
          </cell>
          <cell r="I7" t="str">
            <v>否</v>
          </cell>
          <cell r="J7" t="str">
            <v>是</v>
          </cell>
          <cell r="K7" t="str">
            <v>是</v>
          </cell>
          <cell r="L7" t="str">
            <v>是</v>
          </cell>
          <cell r="M7" t="str">
            <v>是</v>
          </cell>
          <cell r="N7" t="str">
            <v>是</v>
          </cell>
        </row>
        <row r="8">
          <cell r="A8" t="str">
            <v>新能源配置规模</v>
          </cell>
        </row>
        <row r="8">
          <cell r="C8" t="str">
            <v>机组额定容量</v>
          </cell>
          <cell r="D8" t="str">
            <v>2×300MW</v>
          </cell>
          <cell r="E8" t="str">
            <v>2×50MW</v>
          </cell>
          <cell r="F8" t="str">
            <v>2×50MW</v>
          </cell>
          <cell r="G8" t="str">
            <v>2×50MW</v>
          </cell>
          <cell r="H8" t="str">
            <v>2×330MW</v>
          </cell>
          <cell r="I8" t="str">
            <v>3×350MW+2×330MW =1710MW</v>
          </cell>
          <cell r="J8" t="str">
            <v>2×350MW</v>
          </cell>
          <cell r="K8" t="str">
            <v>2×100MW</v>
          </cell>
          <cell r="L8" t="str">
            <v>100MW</v>
          </cell>
          <cell r="M8" t="str">
            <v>2×330MW</v>
          </cell>
          <cell r="N8" t="str">
            <v>2×300MW</v>
          </cell>
        </row>
        <row r="9">
          <cell r="C9" t="str">
            <v>机组改造后最小出力</v>
          </cell>
          <cell r="D9" t="str">
            <v>2×60MW</v>
          </cell>
          <cell r="E9" t="str">
            <v>2×15MW</v>
          </cell>
          <cell r="F9" t="str">
            <v>2×15MW</v>
          </cell>
          <cell r="G9" t="str">
            <v>2×15MW</v>
          </cell>
          <cell r="H9" t="str">
            <v>2×99MW</v>
          </cell>
          <cell r="I9" t="str">
            <v>4×128MW+150=662MW</v>
          </cell>
          <cell r="J9" t="str">
            <v>2×105MW(不涉及改造）</v>
          </cell>
          <cell r="K9" t="str">
            <v>2×15MW(不涉及改造）</v>
          </cell>
          <cell r="L9" t="str">
            <v>30MW(不涉及改造）</v>
          </cell>
          <cell r="M9" t="str">
            <v>2×99MW</v>
          </cell>
          <cell r="N9" t="str">
            <v>2×90MW</v>
          </cell>
        </row>
        <row r="10">
          <cell r="B10" t="str">
            <v>规模测算</v>
          </cell>
          <cell r="C10" t="str">
            <v>调节能力</v>
          </cell>
          <cell r="D10" t="str">
            <v>370MW</v>
          </cell>
          <cell r="E10" t="str">
            <v>70MW</v>
          </cell>
          <cell r="F10" t="str">
            <v>66MW</v>
          </cell>
          <cell r="G10" t="str">
            <v>70MW</v>
          </cell>
          <cell r="H10" t="str">
            <v>46万千瓦</v>
          </cell>
          <cell r="I10" t="str">
            <v>1048MW</v>
          </cell>
          <cell r="J10" t="str">
            <v>44万千瓦</v>
          </cell>
          <cell r="K10" t="str">
            <v>17万千瓦</v>
          </cell>
          <cell r="L10" t="str">
            <v>70MW</v>
          </cell>
          <cell r="M10" t="str">
            <v>443MW</v>
          </cell>
          <cell r="N10" t="str">
            <v>42 万千瓦</v>
          </cell>
        </row>
        <row r="11">
          <cell r="C11" t="str">
            <v>新能源配置规模</v>
          </cell>
          <cell r="D11" t="str">
            <v>光伏：360MW</v>
          </cell>
          <cell r="E11" t="str">
            <v>光伏：70MW</v>
          </cell>
          <cell r="F11" t="str">
            <v>光伏：45MW</v>
          </cell>
          <cell r="G11" t="str">
            <v>光伏：70MW</v>
          </cell>
          <cell r="H11" t="str">
            <v>光伏：45 万千瓦
风电：10万千瓦</v>
          </cell>
          <cell r="I11" t="str">
            <v>1200MW+1600MW</v>
          </cell>
          <cell r="J11" t="str">
            <v>光伏：300MW</v>
          </cell>
          <cell r="K11" t="str">
            <v>风电：17.5 万千瓦</v>
          </cell>
          <cell r="L11" t="str">
            <v>风电：100MW</v>
          </cell>
          <cell r="M11" t="str">
            <v>风电：420MW</v>
          </cell>
          <cell r="N11" t="str">
            <v>光伏：35 万千瓦</v>
          </cell>
        </row>
        <row r="12">
          <cell r="A12" t="str">
            <v>接入及消纳方案</v>
          </cell>
          <cell r="B12" t="str">
            <v>接入位置</v>
          </cell>
          <cell r="C12" t="str">
            <v>接入点</v>
          </cell>
          <cell r="D12" t="str">
            <v>呼铝电公司自备电厂220kV高压侧</v>
          </cell>
          <cell r="E12" t="str">
            <v>伊准110kV变电站</v>
          </cell>
          <cell r="F12" t="str">
            <v>220kV亿鼎变</v>
          </cell>
          <cell r="G12" t="str">
            <v>亿利化学公司220kV变电站110kV侧</v>
          </cell>
          <cell r="H12" t="str">
            <v>君正纳尔图220kV变电站220kV侧</v>
          </cell>
          <cell r="I12" t="str">
            <v>1200MW：接入新建的220kV 包铝汇集开关站
1600MW：接入220kV包铝汇集开关站</v>
          </cell>
          <cell r="J12" t="str">
            <v>自备电厂升压站220kV侧</v>
          </cell>
          <cell r="K12" t="str">
            <v>大唐煤化工220kV变电站220kV侧</v>
          </cell>
          <cell r="L12" t="str">
            <v>大唐煤制天然气公司220kV变电站</v>
          </cell>
          <cell r="M12" t="str">
            <v>锦联220kV变电站220kV侧</v>
          </cell>
          <cell r="N12" t="str">
            <v>夏营地220kV 升压站</v>
          </cell>
        </row>
        <row r="13">
          <cell r="C13" t="str">
            <v>接入距离</v>
          </cell>
          <cell r="D13" t="str">
            <v>33km</v>
          </cell>
          <cell r="E13" t="str">
            <v>15km</v>
          </cell>
          <cell r="F13" t="str">
            <v>6.5km</v>
          </cell>
          <cell r="G13" t="str">
            <v>21km</v>
          </cell>
          <cell r="H13" t="str">
            <v>5.5km</v>
          </cell>
          <cell r="I13" t="str">
            <v>108km</v>
          </cell>
          <cell r="J13" t="str">
            <v>6km</v>
          </cell>
          <cell r="K13" t="str">
            <v>23.1km</v>
          </cell>
          <cell r="L13" t="str">
            <v>2km</v>
          </cell>
          <cell r="M13" t="str">
            <v>39.4km</v>
          </cell>
          <cell r="N13" t="str">
            <v>6.2km</v>
          </cell>
        </row>
        <row r="14">
          <cell r="C14" t="str">
            <v>接入电压等级</v>
          </cell>
          <cell r="D14" t="str">
            <v>220kV</v>
          </cell>
          <cell r="E14" t="str">
            <v>110kV</v>
          </cell>
          <cell r="F14" t="str">
            <v>35kV</v>
          </cell>
          <cell r="G14" t="str">
            <v>110kV</v>
          </cell>
          <cell r="H14" t="str">
            <v>220kV</v>
          </cell>
          <cell r="I14" t="str">
            <v>220kV</v>
          </cell>
          <cell r="J14" t="str">
            <v>220kV</v>
          </cell>
          <cell r="K14" t="str">
            <v>220kV</v>
          </cell>
          <cell r="L14" t="str">
            <v>220kV</v>
          </cell>
          <cell r="M14" t="str">
            <v>220kV</v>
          </cell>
          <cell r="N14" t="str">
            <v>220kV</v>
          </cell>
        </row>
        <row r="15">
          <cell r="B15" t="str">
            <v>消纳分析</v>
          </cell>
          <cell r="C15" t="str">
            <v>可再生能源替代电量</v>
          </cell>
          <cell r="D15" t="str">
            <v>7亿kWh</v>
          </cell>
          <cell r="E15" t="str">
            <v>1.36亿kWh</v>
          </cell>
          <cell r="F15" t="str">
            <v>9000.2万kWh</v>
          </cell>
          <cell r="G15" t="str">
            <v>141930MWh</v>
          </cell>
          <cell r="H15" t="str">
            <v>12.5亿kWh</v>
          </cell>
          <cell r="I15" t="str">
            <v>风电：81.55亿千瓦时；光伏4.49亿千瓦时</v>
          </cell>
          <cell r="J15" t="str">
            <v>5.4亿kWh；9.8%</v>
          </cell>
          <cell r="K15" t="str">
            <v>4.99亿kWh；45.82%</v>
          </cell>
          <cell r="L15" t="str">
            <v>2.85亿kWh；35.8%</v>
          </cell>
          <cell r="M15" t="str">
            <v>11.22亿千瓦时</v>
          </cell>
          <cell r="N15" t="str">
            <v>5.33亿kWh</v>
          </cell>
        </row>
        <row r="16">
          <cell r="C16" t="str">
            <v>新能源利用小时数</v>
          </cell>
          <cell r="D16">
            <v>1933.4</v>
          </cell>
          <cell r="E16" t="str">
            <v>1602h</v>
          </cell>
          <cell r="F16" t="str">
            <v>1666.7h</v>
          </cell>
          <cell r="G16" t="str">
            <v>1690h</v>
          </cell>
          <cell r="H16" t="str">
            <v>风电：2738h  光伏：2314h</v>
          </cell>
          <cell r="I16" t="str">
            <v>风电：3137，光伏：2247</v>
          </cell>
          <cell r="J16">
            <v>1511.4</v>
          </cell>
          <cell r="K16">
            <v>3132</v>
          </cell>
          <cell r="L16">
            <v>2845</v>
          </cell>
          <cell r="M16">
            <v>3106</v>
          </cell>
          <cell r="N16">
            <v>1596</v>
          </cell>
        </row>
        <row r="17">
          <cell r="C17" t="str">
            <v>弃电率</v>
          </cell>
          <cell r="D17">
            <v>0</v>
          </cell>
          <cell r="E17">
            <v>0</v>
          </cell>
          <cell r="F17">
            <v>0</v>
          </cell>
          <cell r="G17">
            <v>0</v>
          </cell>
          <cell r="H17">
            <v>0.0925</v>
          </cell>
          <cell r="I17">
            <v>0.0031</v>
          </cell>
          <cell r="J17">
            <v>0.013</v>
          </cell>
          <cell r="K17">
            <v>0.0855</v>
          </cell>
          <cell r="L17">
            <v>0.0977</v>
          </cell>
          <cell r="M17">
            <v>0.0536</v>
          </cell>
          <cell r="N17">
            <v>0.0349</v>
          </cell>
        </row>
        <row r="18">
          <cell r="C18" t="str">
            <v>负荷类型</v>
          </cell>
          <cell r="D18" t="str">
            <v>电解铝</v>
          </cell>
          <cell r="E18" t="str">
            <v>化工</v>
          </cell>
          <cell r="F18" t="str">
            <v>化工</v>
          </cell>
          <cell r="G18" t="str">
            <v>化工</v>
          </cell>
          <cell r="H18" t="str">
            <v>化工</v>
          </cell>
          <cell r="I18" t="str">
            <v>电解铝</v>
          </cell>
          <cell r="J18" t="str">
            <v>电解铝</v>
          </cell>
          <cell r="K18" t="str">
            <v>煤化工</v>
          </cell>
          <cell r="L18" t="str">
            <v>冶金化工</v>
          </cell>
          <cell r="M18" t="str">
            <v>电解铝</v>
          </cell>
          <cell r="N18" t="str">
            <v>电解铝</v>
          </cell>
        </row>
        <row r="19">
          <cell r="A19" t="str">
            <v>调峰措施</v>
          </cell>
          <cell r="B19" t="str">
            <v>调峰配置</v>
          </cell>
          <cell r="C19" t="str">
            <v>自备电厂调峰配置</v>
          </cell>
          <cell r="D19" t="str">
            <v>改造后最小技术出力达到 20%</v>
          </cell>
          <cell r="E19" t="str">
            <v>调峰能力为70%</v>
          </cell>
          <cell r="F19" t="str">
            <v>调峰能力为70%</v>
          </cell>
          <cell r="G19" t="str">
            <v>调峰能力为70%</v>
          </cell>
          <cell r="H19" t="str">
            <v>可调峰能力为462MW</v>
          </cell>
          <cell r="I19" t="str">
            <v>达茂旗1200兆瓦项目配套建设15%/2h电化学储能180MW/360MWh</v>
          </cell>
          <cell r="J19" t="str">
            <v>调峰能力为70%</v>
          </cell>
          <cell r="K19" t="str">
            <v>最小出力为额定容量的15%，储能15.4%/4h</v>
          </cell>
          <cell r="L19" t="str">
            <v>机组最小技术出力可以达到30%，配置15MW/60MWh储能。</v>
          </cell>
          <cell r="M19" t="str">
            <v>调峰能力为70%,储能15%/2h</v>
          </cell>
          <cell r="N19" t="str">
            <v>调峰能力为70%，配套建储能15.4%/2h</v>
          </cell>
        </row>
        <row r="20">
          <cell r="A20" t="str">
            <v>前期工作</v>
          </cell>
          <cell r="B20" t="str">
            <v>限制性因素排查</v>
          </cell>
          <cell r="C20" t="str">
            <v>限制性因素排查情况</v>
          </cell>
          <cell r="D20" t="str">
            <v>大多支撑性文件未附坐标，各个排查文件要附坐标且坐标要一致；林草排查文件中描述，场区涉及林地和草原（不在各级自然保护区范围内），未明确林草地具体类型以及选用土地占用情况</v>
          </cell>
          <cell r="E20" t="str">
            <v>新能源场址缺少压覆矿排查文件。送出线路路径缺少各类土地限制因素排查文件。林草文件提及“场区涉及近期开展的“三区三线”拟划定耕地和永久基本农田共9.96公顷，占用Ⅲ级保护林地”，需明确占用的各类土地类型及面积</v>
          </cell>
          <cell r="F20" t="str">
            <v>涉及植被恢复项目32.5公顷、灌木林地24.0112公顷、其他林地7.9619公顷,沙地193.0062公顷,农村道路0.0207公顷。线路涉及未成林造林地、宜林地、飞播工程、退化林修复、基本草原、草原确权</v>
          </cell>
          <cell r="G20" t="str">
            <v>部分排查性文件未附坐标。架空线路占用永久基本农田和林地，未明确林地类型</v>
          </cell>
          <cell r="H20" t="str">
            <v>（1）排查文件提及“场区占用耕地400亩，占用灌木林地1170公顷、无立木林地14公顷、乔木林地1公顷(2019年林地变更成果数据)，占用乔木林地7.1395公顷、灌木林地0.4580公顷（第三次全国土地调查）”，需明确所使用的各类土地类型及面积。
（2）压覆矿排查文件提及场区与2宗在期有效矿业权范围重叠，需进一步核实确认在生命周期内可用。
（3）线路路径排查文件仅有压覆矿排查文件，未开展其它限制性因素的排查。</v>
          </cell>
          <cell r="I20" t="str">
            <v>（1）限制性因素排查文件的项目名称与申报项目名称不一致。
（2）提供的部分限制性因素排查文件不完整，未附坐标，另有部分文件出具时间为2021年9月份，需要按最新的数据进行排查。
（3）项目排查文件提及新能源场区和送出线路涉及生态红线、基本农田、压覆矿等多项敏感因素，需明确所使用的各类土地类型及面积。</v>
          </cell>
          <cell r="J20" t="str">
            <v>部分相关政府部门出具的土地限制性因素排查文件未附坐标且各排查文件坐标要一致</v>
          </cell>
          <cell r="K20" t="str">
            <v>排查文件中提及“在多伦县资源规划中拟设哈达山矿泉水勘察项目区域内，在项目规划选址时请避让”。核实拟规划矿泉水勘察占用面积及是否影响本项目规模。</v>
          </cell>
          <cell r="L20" t="str">
            <v>林草文件未明确占用的各类土地类型及面积。部分相关政府部门出具的土地限制性因素排查文件未附坐标且各排查文件坐标要一致。</v>
          </cell>
          <cell r="M20" t="str">
            <v>未提供各相关政府部门出具的土地限制性因素排查文件，且未附坐标。</v>
          </cell>
          <cell r="N20" t="str">
            <v>出具的各类新能源选址排查文件坐标不一致，部分排查文件排查不完整、描述不准确；林草文件未明确占用的各类土地类型及面积。</v>
          </cell>
        </row>
        <row r="21">
          <cell r="A21" t="str">
            <v>实施保障</v>
          </cell>
          <cell r="B21" t="str">
            <v>相关支持性文件</v>
          </cell>
          <cell r="C21" t="str">
            <v>承诺函</v>
          </cell>
          <cell r="D21" t="str">
            <v>申报通知附件承诺函</v>
          </cell>
          <cell r="E21" t="str">
            <v>申报通知附件承诺函；其它承诺函</v>
          </cell>
          <cell r="F21" t="str">
            <v>申报通知附件承诺函；配置规模的承诺函</v>
          </cell>
          <cell r="G21" t="str">
            <v>申报通知附件承诺函</v>
          </cell>
          <cell r="H21" t="str">
            <v>申报通知附件承诺函</v>
          </cell>
          <cell r="I21" t="str">
            <v>申报通知附件承诺函；自行承担风险承诺</v>
          </cell>
          <cell r="J21" t="str">
            <v>申报通知附件承诺函；调峰空间、投产时间及运行周期承诺。</v>
          </cell>
          <cell r="K21" t="str">
            <v>申报通知附件承诺函；自担弃电风险承诺函；调峰空间、投产时间及运行周期承诺。</v>
          </cell>
          <cell r="L21" t="str">
            <v>申报通知附件承诺函；补充承诺文件</v>
          </cell>
          <cell r="M21" t="str">
            <v>申报通知附件承诺函；自担弃电风险及一个法人经营承诺函</v>
          </cell>
          <cell r="N21" t="str">
            <v>申报通知附件承诺函</v>
          </cell>
        </row>
        <row r="22">
          <cell r="C22" t="str">
            <v>处置预案</v>
          </cell>
          <cell r="D22" t="str">
            <v>政策保障 、 组织保障、资金保障等保障措施</v>
          </cell>
          <cell r="E22" t="str">
            <v>解决方案及应对措施</v>
          </cell>
          <cell r="F22" t="str">
            <v>保障措施：机组运行期满后其调峰能力由亿利洁能股份有限公司热电分公司自行建设，暂定为采用化学储能系统</v>
          </cell>
          <cell r="G22" t="str">
            <v>处置预案：针对本燃煤自备电厂可再生能源替代项目负荷不足、调峰能力降低或停运时，确保不低于申报水平运行的具体措施；</v>
          </cell>
          <cell r="H22" t="str">
            <v>处置预案：针对本燃煤自备电厂可再生能源替代项目负荷不足、调峰能力降低或停运时，确保不低于申报水平运行的具体措施；</v>
          </cell>
          <cell r="I22" t="str">
            <v>本项目由于负荷侧和调峰技术原因导致大规模弃电可能性非常小，无需特殊考虑</v>
          </cell>
          <cell r="J22" t="str">
            <v>风险防控及解决措施：调峰能力下降、供电能力不足、负荷需求下降</v>
          </cell>
          <cell r="K22" t="str">
            <v>附件提供风险处置预案：调峰能力缺失处置方案、用电负荷缺失处置方案</v>
          </cell>
          <cell r="L22" t="str">
            <v>组织保障措施、工期保障措施、负荷消纳及调峰能力保障措施等</v>
          </cell>
          <cell r="M22" t="str">
            <v>自备电厂调峰能力缺失处置方案、用电负荷缺失处置方案</v>
          </cell>
          <cell r="N22" t="str">
            <v>风险处置预案：自备电厂调峰能力缺失处置方案；用电负荷缺失处置方案</v>
          </cell>
        </row>
      </sheetData>
      <sheetData sheetId="3"/>
      <sheetData sheetId="4">
        <row r="2">
          <cell r="E2" t="str">
            <v>项目名称</v>
          </cell>
          <cell r="F2" t="str">
            <v>自备电厂装机（万千瓦）</v>
          </cell>
        </row>
        <row r="2">
          <cell r="K2" t="str">
            <v>新能源装机（万千瓦）</v>
          </cell>
        </row>
        <row r="2">
          <cell r="N2" t="str">
            <v>储能</v>
          </cell>
        </row>
        <row r="3">
          <cell r="G3" t="str">
            <v>替代比例</v>
          </cell>
          <cell r="H3" t="str">
            <v>调节能力</v>
          </cell>
        </row>
        <row r="3">
          <cell r="K3" t="str">
            <v>合计</v>
          </cell>
          <cell r="L3" t="str">
            <v>其中：风电</v>
          </cell>
          <cell r="M3" t="str">
            <v>其中：光伏</v>
          </cell>
        </row>
        <row r="5">
          <cell r="E5" t="str">
            <v>内蒙古大唐国际呼和浩特铝电有限责任公司燃煤自备电厂可再生能源替代项目</v>
          </cell>
          <cell r="F5">
            <v>60</v>
          </cell>
          <cell r="G5">
            <v>0.181818181818182</v>
          </cell>
          <cell r="H5">
            <v>0.2</v>
          </cell>
          <cell r="I5" t="str">
            <v>改</v>
          </cell>
          <cell r="J5" t="str">
            <v>2×30</v>
          </cell>
          <cell r="K5">
            <v>36</v>
          </cell>
          <cell r="L5" t="str">
            <v>-</v>
          </cell>
          <cell r="M5">
            <v>36</v>
          </cell>
          <cell r="N5" t="str">
            <v>-</v>
          </cell>
        </row>
        <row r="6">
          <cell r="E6" t="str">
            <v>准格尔旗国资燃气热力有限责任公司准伊燃煤自备电厂可再生能源替代项目</v>
          </cell>
          <cell r="F6">
            <v>10</v>
          </cell>
          <cell r="G6">
            <v>0.209230769230769</v>
          </cell>
          <cell r="H6">
            <v>0.3</v>
          </cell>
        </row>
        <row r="6">
          <cell r="J6" t="str">
            <v>2×5</v>
          </cell>
          <cell r="K6">
            <v>7</v>
          </cell>
          <cell r="L6" t="str">
            <v>-</v>
          </cell>
          <cell r="M6">
            <v>7</v>
          </cell>
          <cell r="N6" t="str">
            <v>-</v>
          </cell>
        </row>
        <row r="7">
          <cell r="E7" t="str">
            <v>亿利洁能股份有限公司热电分公司燃煤自备电厂可再生能源替代工程</v>
          </cell>
          <cell r="F7">
            <v>10</v>
          </cell>
          <cell r="G7">
            <v>0.136</v>
          </cell>
          <cell r="H7">
            <v>0.3</v>
          </cell>
        </row>
        <row r="7">
          <cell r="J7" t="str">
            <v>2×5</v>
          </cell>
          <cell r="K7">
            <v>4.5</v>
          </cell>
          <cell r="L7" t="str">
            <v>-</v>
          </cell>
          <cell r="M7">
            <v>4.5</v>
          </cell>
          <cell r="N7" t="str">
            <v>-</v>
          </cell>
        </row>
        <row r="8">
          <cell r="E8" t="str">
            <v>内蒙古亿利化学工业有限公司燃煤自备电厂可再生能源替代工程</v>
          </cell>
          <cell r="F8">
            <v>10</v>
          </cell>
          <cell r="G8">
            <v>0.179658227848101</v>
          </cell>
          <cell r="H8">
            <v>0.3</v>
          </cell>
        </row>
        <row r="8">
          <cell r="J8" t="str">
            <v>2×5</v>
          </cell>
          <cell r="K8">
            <v>7</v>
          </cell>
          <cell r="L8" t="str">
            <v>-</v>
          </cell>
          <cell r="M8">
            <v>7</v>
          </cell>
          <cell r="N8" t="str">
            <v>1MW/1MWh</v>
          </cell>
        </row>
        <row r="9">
          <cell r="E9" t="str">
            <v>鄂尔多斯市君正能源化工有限公司燃煤自备电厂可再生能源替代项目</v>
          </cell>
          <cell r="F9">
            <v>66</v>
          </cell>
          <cell r="G9">
            <v>0.22</v>
          </cell>
          <cell r="H9">
            <v>0.3</v>
          </cell>
        </row>
        <row r="9">
          <cell r="J9" t="str">
            <v>2×33</v>
          </cell>
          <cell r="K9">
            <v>55</v>
          </cell>
          <cell r="L9">
            <v>10</v>
          </cell>
          <cell r="M9">
            <v>45</v>
          </cell>
          <cell r="N9" t="str">
            <v>-</v>
          </cell>
        </row>
        <row r="10">
          <cell r="E10" t="str">
            <v>包头铝业燃煤自备电厂可再生能源替代达茂旗1200兆瓦项目+消纳包头市综合应用示范区1600兆瓦新能源项目</v>
          </cell>
          <cell r="F10">
            <v>171</v>
          </cell>
          <cell r="G10">
            <v>0.58</v>
          </cell>
          <cell r="H10">
            <v>0.387134502923977</v>
          </cell>
        </row>
        <row r="10">
          <cell r="J10" t="str">
            <v>2×33+3×35</v>
          </cell>
          <cell r="K10">
            <v>280</v>
          </cell>
          <cell r="L10">
            <v>260</v>
          </cell>
          <cell r="M10">
            <v>20</v>
          </cell>
          <cell r="N10" t="str">
            <v>180MW/360MWh</v>
          </cell>
        </row>
        <row r="11">
          <cell r="E11" t="str">
            <v>国家电投内蒙古自备电厂可再生能源替代工程300MW光伏项目</v>
          </cell>
          <cell r="F11">
            <v>70</v>
          </cell>
          <cell r="G11">
            <v>0.102857142857143</v>
          </cell>
          <cell r="H11">
            <v>0.3</v>
          </cell>
        </row>
        <row r="11">
          <cell r="J11" t="str">
            <v>2×35</v>
          </cell>
          <cell r="K11">
            <v>30</v>
          </cell>
          <cell r="L11" t="str">
            <v>-</v>
          </cell>
          <cell r="M11">
            <v>30</v>
          </cell>
          <cell r="N11" t="str">
            <v>-</v>
          </cell>
        </row>
        <row r="12">
          <cell r="E12" t="str">
            <v>大唐多伦煤化工燃煤自备电厂可再生能源替代工程项目</v>
          </cell>
          <cell r="F12">
            <v>20</v>
          </cell>
          <cell r="G12">
            <v>0.458</v>
          </cell>
          <cell r="H12">
            <v>0.15</v>
          </cell>
        </row>
        <row r="12">
          <cell r="J12" t="str">
            <v>2×10</v>
          </cell>
          <cell r="K12">
            <v>17.5</v>
          </cell>
          <cell r="L12">
            <v>17.5</v>
          </cell>
          <cell r="M12" t="str">
            <v>-</v>
          </cell>
          <cell r="N12" t="str">
            <v>27MW/108MWh</v>
          </cell>
        </row>
        <row r="13">
          <cell r="F13">
            <v>417</v>
          </cell>
        </row>
        <row r="13">
          <cell r="K13">
            <v>437</v>
          </cell>
          <cell r="L13">
            <v>287.5</v>
          </cell>
          <cell r="M13">
            <v>149.5</v>
          </cell>
        </row>
        <row r="15">
          <cell r="E15" t="str">
            <v>大唐赤峰市克旗燃煤自备电厂一期100MW可再生能源替代项目</v>
          </cell>
          <cell r="F15">
            <v>10</v>
          </cell>
          <cell r="G15">
            <v>0.358</v>
          </cell>
          <cell r="H15">
            <v>0.3</v>
          </cell>
        </row>
        <row r="15">
          <cell r="J15" t="str">
            <v>1×10</v>
          </cell>
          <cell r="K15">
            <v>10</v>
          </cell>
          <cell r="L15">
            <v>10</v>
          </cell>
          <cell r="M15" t="str">
            <v>-</v>
          </cell>
          <cell r="N15" t="str">
            <v>15MW/60MWh</v>
          </cell>
        </row>
        <row r="16">
          <cell r="E16" t="str">
            <v>内蒙古锦联铝材有限公司燃煤自备电厂可再生能源替代工程</v>
          </cell>
          <cell r="F16">
            <v>66</v>
          </cell>
          <cell r="G16">
            <v>0.2685</v>
          </cell>
          <cell r="H16">
            <v>0.3</v>
          </cell>
          <cell r="I16" t="str">
            <v>改</v>
          </cell>
          <cell r="J16" t="str">
            <v>2×33</v>
          </cell>
          <cell r="K16">
            <v>42</v>
          </cell>
          <cell r="L16">
            <v>42</v>
          </cell>
          <cell r="M16" t="str">
            <v>-</v>
          </cell>
          <cell r="N16" t="str">
            <v>63MW/126MWh</v>
          </cell>
        </row>
        <row r="17">
          <cell r="E17" t="str">
            <v>霍煤鸿骏铝电有限责任公司电力分公司燃煤自备电厂可再生能源替代工程</v>
          </cell>
          <cell r="F17">
            <v>60</v>
          </cell>
          <cell r="G17">
            <v>0.1411</v>
          </cell>
          <cell r="H17">
            <v>0.3</v>
          </cell>
        </row>
        <row r="17">
          <cell r="J17" t="str">
            <v>2×30</v>
          </cell>
          <cell r="K17">
            <v>35</v>
          </cell>
          <cell r="L17" t="str">
            <v>-</v>
          </cell>
          <cell r="M17">
            <v>35</v>
          </cell>
          <cell r="N17" t="str">
            <v>54MW/108MWh</v>
          </cell>
        </row>
        <row r="18">
          <cell r="F18">
            <v>136</v>
          </cell>
        </row>
        <row r="18">
          <cell r="K18">
            <v>87</v>
          </cell>
          <cell r="L18">
            <v>52</v>
          </cell>
          <cell r="M18">
            <v>35</v>
          </cell>
        </row>
        <row r="19">
          <cell r="F19">
            <v>553</v>
          </cell>
        </row>
        <row r="19">
          <cell r="K19">
            <v>524</v>
          </cell>
          <cell r="L19">
            <v>339.5</v>
          </cell>
          <cell r="M19">
            <v>184.5</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true"/>
  </sheetPr>
  <dimension ref="A1:S16"/>
  <sheetViews>
    <sheetView view="pageBreakPreview" zoomScale="70" zoomScaleNormal="85" zoomScaleSheetLayoutView="70" workbookViewId="0">
      <selection activeCell="B5" sqref="B5:S10"/>
    </sheetView>
  </sheetViews>
  <sheetFormatPr defaultColWidth="9" defaultRowHeight="13.5"/>
  <cols>
    <col min="2" max="2" width="28.6333333333333" style="19" customWidth="true"/>
    <col min="4" max="4" width="14.8166666666667" customWidth="true"/>
    <col min="6" max="6" width="8.81666666666667" customWidth="true"/>
    <col min="7" max="16" width="9" customWidth="true"/>
    <col min="17" max="17" width="10.6333333333333" customWidth="true"/>
    <col min="18" max="18" width="11.8166666666667" customWidth="true"/>
    <col min="19" max="19" width="9.45" customWidth="true"/>
  </cols>
  <sheetData>
    <row r="1" s="18" customFormat="true" ht="40" customHeight="true" spans="1:19">
      <c r="A1" s="20" t="s">
        <v>0</v>
      </c>
      <c r="B1" s="20"/>
      <c r="C1" s="20"/>
      <c r="D1" s="20"/>
      <c r="E1" s="20"/>
      <c r="F1" s="20"/>
      <c r="G1" s="20"/>
      <c r="H1" s="20"/>
      <c r="I1" s="20"/>
      <c r="J1" s="20"/>
      <c r="K1" s="20"/>
      <c r="L1" s="20"/>
      <c r="M1" s="20"/>
      <c r="N1" s="20"/>
      <c r="O1" s="20"/>
      <c r="P1" s="20"/>
      <c r="Q1" s="20"/>
      <c r="R1" s="20"/>
      <c r="S1" s="20"/>
    </row>
    <row r="2" customHeight="true" spans="1:19">
      <c r="A2" s="21" t="s">
        <v>1</v>
      </c>
      <c r="B2" s="21" t="s">
        <v>2</v>
      </c>
      <c r="C2" s="22" t="s">
        <v>3</v>
      </c>
      <c r="D2" s="23" t="s">
        <v>4</v>
      </c>
      <c r="E2" s="22" t="s">
        <v>5</v>
      </c>
      <c r="F2" s="22"/>
      <c r="G2" s="22"/>
      <c r="H2" s="22"/>
      <c r="I2" s="28" t="s">
        <v>6</v>
      </c>
      <c r="J2" s="29"/>
      <c r="K2" s="29"/>
      <c r="L2" s="30"/>
      <c r="M2" s="21" t="s">
        <v>7</v>
      </c>
      <c r="N2" s="21"/>
      <c r="O2" s="21"/>
      <c r="P2" s="21"/>
      <c r="Q2" s="21"/>
      <c r="R2" s="22" t="s">
        <v>8</v>
      </c>
      <c r="S2" s="22" t="s">
        <v>9</v>
      </c>
    </row>
    <row r="3" ht="54" spans="1:19">
      <c r="A3" s="21"/>
      <c r="B3" s="21"/>
      <c r="C3" s="22"/>
      <c r="D3" s="24"/>
      <c r="E3" s="22" t="s">
        <v>10</v>
      </c>
      <c r="F3" s="22" t="s">
        <v>11</v>
      </c>
      <c r="G3" s="22" t="s">
        <v>12</v>
      </c>
      <c r="H3" s="22" t="s">
        <v>13</v>
      </c>
      <c r="I3" s="22" t="s">
        <v>14</v>
      </c>
      <c r="J3" s="22" t="s">
        <v>15</v>
      </c>
      <c r="K3" s="22" t="s">
        <v>16</v>
      </c>
      <c r="L3" s="22" t="s">
        <v>17</v>
      </c>
      <c r="M3" s="21" t="s">
        <v>18</v>
      </c>
      <c r="N3" s="21" t="s">
        <v>19</v>
      </c>
      <c r="O3" s="21" t="s">
        <v>20</v>
      </c>
      <c r="P3" s="22" t="s">
        <v>21</v>
      </c>
      <c r="Q3" s="22" t="s">
        <v>22</v>
      </c>
      <c r="R3" s="22"/>
      <c r="S3" s="22"/>
    </row>
    <row r="4" s="18" customFormat="true" ht="40" customHeight="true" spans="1:19">
      <c r="A4" s="25" t="s">
        <v>23</v>
      </c>
      <c r="B4" s="26"/>
      <c r="C4" s="26"/>
      <c r="D4" s="26"/>
      <c r="E4" s="26"/>
      <c r="F4" s="26"/>
      <c r="G4" s="26"/>
      <c r="H4" s="26"/>
      <c r="I4" s="26"/>
      <c r="J4" s="26"/>
      <c r="K4" s="26"/>
      <c r="L4" s="31"/>
      <c r="M4" s="33">
        <f>SUM(M5:M13)</f>
        <v>512.5</v>
      </c>
      <c r="N4" s="33">
        <f>SUM(N5:N13)</f>
        <v>339.5</v>
      </c>
      <c r="O4" s="33">
        <f>SUM(O5:O13)</f>
        <v>173</v>
      </c>
      <c r="P4" s="33"/>
      <c r="Q4" s="33"/>
      <c r="R4" s="33"/>
      <c r="S4" s="33"/>
    </row>
    <row r="5" ht="40.5" spans="1:19">
      <c r="A5" s="27">
        <v>1</v>
      </c>
      <c r="B5" s="27" t="s">
        <v>24</v>
      </c>
      <c r="C5" s="27" t="str">
        <f>HLOOKUP(B5,[1]清标信息汇总表!$2:$22,3,FALSE)</f>
        <v>呼和浩特市托克托县</v>
      </c>
      <c r="D5" s="27" t="s">
        <v>25</v>
      </c>
      <c r="E5" s="27" t="str">
        <f>HLOOKUP(B5,[1]清标信息汇总表!$2:$22,6,FALSE)</f>
        <v>是</v>
      </c>
      <c r="F5" s="27" t="str">
        <f>HLOOKUP(B5,[1]清标信息汇总表!$2:$22,4,FALSE)</f>
        <v>是</v>
      </c>
      <c r="G5" s="27" t="s">
        <v>26</v>
      </c>
      <c r="H5" s="27" t="str">
        <f>LEFT(HLOOKUP(B5,[1]清标信息汇总表!$2:$22,12,FALSE),LEN(HLOOKUP(B5,[1]清标信息汇总表!$2:$22,12,FALSE))-2)</f>
        <v>33</v>
      </c>
      <c r="I5" s="27" t="str">
        <f>LEFT(HLOOKUP(B5,[1]清标信息汇总表!$2:$22,7,FALSE),LEN(HLOOKUP(B5,[1]清标信息汇总表!$2:$22,7,FALSE))-3)</f>
        <v>2×30</v>
      </c>
      <c r="J5" s="32">
        <f>VLOOKUP(B5,'[1]汇总2 (补充替代+调节)'!E:N,4,FALSE)</f>
        <v>0.2</v>
      </c>
      <c r="K5" s="27" t="str">
        <f>LEFT(HLOOKUP(B5,[1]清标信息汇总表!$2:$22,9,FALSE),LEN(HLOOKUP(B5,[1]清标信息汇总表!$2:$22,9,FALSE))-3)</f>
        <v>37</v>
      </c>
      <c r="L5" s="27" t="str">
        <f>HLOOKUP(B5,[1]清标信息汇总表!$2:$22,17,FALSE)</f>
        <v>电解铝</v>
      </c>
      <c r="M5" s="27">
        <f>VLOOKUP(B5,'[1]汇总2 (补充替代+调节)'!E:N,7,FALSE)</f>
        <v>36</v>
      </c>
      <c r="N5" s="27" t="str">
        <f>VLOOKUP(B5,'[1]汇总2 (补充替代+调节)'!E:N,8,FALSE)</f>
        <v>-</v>
      </c>
      <c r="O5" s="27">
        <f>VLOOKUP(B5,'[1]汇总2 (补充替代+调节)'!E:N,9,FALSE)</f>
        <v>36</v>
      </c>
      <c r="P5" s="32">
        <f>1-HLOOKUP(B5,[1]清标信息汇总表!$2:$22,16,FALSE)</f>
        <v>1</v>
      </c>
      <c r="Q5" s="32">
        <f>VLOOKUP(B5,'[1]汇总2 (补充替代+调节)'!E:N,3,FALSE)</f>
        <v>0.181818181818182</v>
      </c>
      <c r="R5" s="27" t="str">
        <f>VLOOKUP(B5,'[1]汇总2 (补充替代+调节)'!E:N,10,FALSE)</f>
        <v>-</v>
      </c>
      <c r="S5" s="34" t="s">
        <v>27</v>
      </c>
    </row>
    <row r="6" ht="40.5" spans="1:19">
      <c r="A6" s="27">
        <v>3</v>
      </c>
      <c r="B6" s="27" t="s">
        <v>28</v>
      </c>
      <c r="C6" s="27" t="str">
        <f>HLOOKUP(B6,[1]清标信息汇总表!$2:$22,3,FALSE)</f>
        <v>鄂尔多斯市达拉特旗</v>
      </c>
      <c r="D6" s="27" t="s">
        <v>29</v>
      </c>
      <c r="E6" s="27" t="str">
        <f>HLOOKUP(B6,[1]清标信息汇总表!$2:$22,6,FALSE)</f>
        <v>是</v>
      </c>
      <c r="F6" s="27" t="str">
        <f>HLOOKUP(B6,[1]清标信息汇总表!$2:$22,4,FALSE)</f>
        <v>是</v>
      </c>
      <c r="G6" s="27" t="s">
        <v>26</v>
      </c>
      <c r="H6" s="27" t="str">
        <f>LEFT(HLOOKUP(B6,[1]清标信息汇总表!$2:$22,12,FALSE),LEN(HLOOKUP(B6,[1]清标信息汇总表!$2:$22,12,FALSE))-2)</f>
        <v>21</v>
      </c>
      <c r="I6" s="27" t="str">
        <f>LEFT(HLOOKUP(B6,[1]清标信息汇总表!$2:$22,7,FALSE),LEN(HLOOKUP(B6,[1]清标信息汇总表!$2:$22,7,FALSE))-3)</f>
        <v>2×5</v>
      </c>
      <c r="J6" s="32">
        <f>VLOOKUP(B6,'[1]汇总2 (补充替代+调节)'!E:N,4,FALSE)</f>
        <v>0.3</v>
      </c>
      <c r="K6" s="27" t="str">
        <f>LEFT(HLOOKUP(B6,[1]清标信息汇总表!$2:$22,9,FALSE),LEN(HLOOKUP(B6,[1]清标信息汇总表!$2:$22,9,FALSE))-3)</f>
        <v>7</v>
      </c>
      <c r="L6" s="27" t="str">
        <f>HLOOKUP(B6,[1]清标信息汇总表!$2:$22,17,FALSE)</f>
        <v>化工</v>
      </c>
      <c r="M6" s="27">
        <f>VLOOKUP(B6,'[1]汇总2 (补充替代+调节)'!E:N,7,FALSE)</f>
        <v>7</v>
      </c>
      <c r="N6" s="27" t="str">
        <f>VLOOKUP(B6,'[1]汇总2 (补充替代+调节)'!E:N,8,FALSE)</f>
        <v>-</v>
      </c>
      <c r="O6" s="27">
        <f>VLOOKUP(B6,'[1]汇总2 (补充替代+调节)'!E:N,9,FALSE)</f>
        <v>7</v>
      </c>
      <c r="P6" s="32">
        <f>1-HLOOKUP(B6,[1]清标信息汇总表!$2:$22,16,FALSE)</f>
        <v>1</v>
      </c>
      <c r="Q6" s="32">
        <f>VLOOKUP(B6,'[1]汇总2 (补充替代+调节)'!E:N,3,FALSE)</f>
        <v>0.179658227848101</v>
      </c>
      <c r="R6" s="27" t="str">
        <f>VLOOKUP(B6,'[1]汇总2 (补充替代+调节)'!E:N,10,FALSE)</f>
        <v>1MW/1MWh</v>
      </c>
      <c r="S6" s="34" t="s">
        <v>27</v>
      </c>
    </row>
    <row r="7" ht="40.5" spans="1:19">
      <c r="A7" s="27">
        <v>4</v>
      </c>
      <c r="B7" s="27" t="s">
        <v>30</v>
      </c>
      <c r="C7" s="27" t="str">
        <f>HLOOKUP(B7,[1]清标信息汇总表!$2:$22,3,FALSE)</f>
        <v>鄂尔多斯市鄂托克旗</v>
      </c>
      <c r="D7" s="27" t="s">
        <v>31</v>
      </c>
      <c r="E7" s="27" t="str">
        <f>HLOOKUP(B7,[1]清标信息汇总表!$2:$22,6,FALSE)</f>
        <v>是</v>
      </c>
      <c r="F7" s="27" t="str">
        <f>HLOOKUP(B7,[1]清标信息汇总表!$2:$22,4,FALSE)</f>
        <v>是</v>
      </c>
      <c r="G7" s="27" t="s">
        <v>26</v>
      </c>
      <c r="H7" s="27" t="str">
        <f>LEFT(HLOOKUP(B7,[1]清标信息汇总表!$2:$22,12,FALSE),LEN(HLOOKUP(B7,[1]清标信息汇总表!$2:$22,12,FALSE))-2)</f>
        <v>5.5</v>
      </c>
      <c r="I7" s="27" t="str">
        <f>LEFT(HLOOKUP(B7,[1]清标信息汇总表!$2:$22,7,FALSE),LEN(HLOOKUP(B7,[1]清标信息汇总表!$2:$22,7,FALSE))-3)</f>
        <v>2×33</v>
      </c>
      <c r="J7" s="32">
        <f>VLOOKUP(B7,'[1]汇总2 (补充替代+调节)'!E:N,4,FALSE)</f>
        <v>0.3</v>
      </c>
      <c r="K7" s="27" t="str">
        <f>LEFT(HLOOKUP(B7,[1]清标信息汇总表!$2:$22,9,FALSE),LEN(HLOOKUP(B7,[1]清标信息汇总表!$2:$22,9,FALSE))-3)</f>
        <v>46</v>
      </c>
      <c r="L7" s="27" t="str">
        <f>HLOOKUP(B7,[1]清标信息汇总表!$2:$22,17,FALSE)</f>
        <v>化工</v>
      </c>
      <c r="M7" s="27">
        <f>VLOOKUP(B7,'[1]汇总2 (补充替代+调节)'!E:N,7,FALSE)</f>
        <v>55</v>
      </c>
      <c r="N7" s="27">
        <f>VLOOKUP(B7,'[1]汇总2 (补充替代+调节)'!E:N,8,FALSE)</f>
        <v>10</v>
      </c>
      <c r="O7" s="27">
        <f>VLOOKUP(B7,'[1]汇总2 (补充替代+调节)'!E:N,9,FALSE)</f>
        <v>45</v>
      </c>
      <c r="P7" s="32">
        <f>1-HLOOKUP(B7,[1]清标信息汇总表!$2:$22,16,FALSE)</f>
        <v>0.9075</v>
      </c>
      <c r="Q7" s="32">
        <f>VLOOKUP(B7,'[1]汇总2 (补充替代+调节)'!E:N,3,FALSE)</f>
        <v>0.22</v>
      </c>
      <c r="R7" s="27" t="str">
        <f>VLOOKUP(B7,'[1]汇总2 (补充替代+调节)'!E:N,10,FALSE)</f>
        <v>-</v>
      </c>
      <c r="S7" s="34" t="s">
        <v>27</v>
      </c>
    </row>
    <row r="8" ht="40.5" spans="1:19">
      <c r="A8" s="27">
        <v>5</v>
      </c>
      <c r="B8" s="27" t="s">
        <v>32</v>
      </c>
      <c r="C8" s="27" t="str">
        <f>HLOOKUP(B8,[1]清标信息汇总表!$2:$22,3,FALSE)</f>
        <v>锡林郭勒盟西乌旗</v>
      </c>
      <c r="D8" s="27" t="s">
        <v>33</v>
      </c>
      <c r="E8" s="27" t="str">
        <f>HLOOKUP(B8,[1]清标信息汇总表!$2:$22,6,FALSE)</f>
        <v>是</v>
      </c>
      <c r="F8" s="27" t="str">
        <f>HLOOKUP(B8,[1]清标信息汇总表!$2:$22,4,FALSE)</f>
        <v>是</v>
      </c>
      <c r="G8" s="27" t="s">
        <v>26</v>
      </c>
      <c r="H8" s="27" t="str">
        <f>LEFT(HLOOKUP(B8,[1]清标信息汇总表!$2:$22,12,FALSE),LEN(HLOOKUP(B8,[1]清标信息汇总表!$2:$22,12,FALSE))-2)</f>
        <v>6</v>
      </c>
      <c r="I8" s="27" t="str">
        <f>LEFT(HLOOKUP(B8,[1]清标信息汇总表!$2:$22,7,FALSE),LEN(HLOOKUP(B8,[1]清标信息汇总表!$2:$22,7,FALSE))-3)</f>
        <v>2×35</v>
      </c>
      <c r="J8" s="32">
        <f>VLOOKUP(B8,'[1]汇总2 (补充替代+调节)'!E:N,4,FALSE)</f>
        <v>0.3</v>
      </c>
      <c r="K8" s="27" t="str">
        <f>LEFT(HLOOKUP(B8,[1]清标信息汇总表!$2:$22,9,FALSE),LEN(HLOOKUP(B8,[1]清标信息汇总表!$2:$22,9,FALSE))-3)</f>
        <v>44</v>
      </c>
      <c r="L8" s="27" t="str">
        <f>HLOOKUP(B8,[1]清标信息汇总表!$2:$22,17,FALSE)</f>
        <v>电解铝</v>
      </c>
      <c r="M8" s="27">
        <f>VLOOKUP(B8,'[1]汇总2 (补充替代+调节)'!E:N,7,FALSE)</f>
        <v>30</v>
      </c>
      <c r="N8" s="27" t="str">
        <f>VLOOKUP(B8,'[1]汇总2 (补充替代+调节)'!E:N,8,FALSE)</f>
        <v>-</v>
      </c>
      <c r="O8" s="27">
        <f>VLOOKUP(B8,'[1]汇总2 (补充替代+调节)'!E:N,9,FALSE)</f>
        <v>30</v>
      </c>
      <c r="P8" s="32">
        <f>1-HLOOKUP(B8,[1]清标信息汇总表!$2:$22,16,FALSE)</f>
        <v>0.987</v>
      </c>
      <c r="Q8" s="32">
        <f>VLOOKUP(B8,'[1]汇总2 (补充替代+调节)'!E:N,3,FALSE)</f>
        <v>0.102857142857143</v>
      </c>
      <c r="R8" s="27" t="str">
        <f>VLOOKUP(B8,'[1]汇总2 (补充替代+调节)'!E:N,10,FALSE)</f>
        <v>-</v>
      </c>
      <c r="S8" s="34" t="s">
        <v>27</v>
      </c>
    </row>
    <row r="9" ht="40.5" spans="1:19">
      <c r="A9" s="27">
        <v>6</v>
      </c>
      <c r="B9" s="27" t="s">
        <v>34</v>
      </c>
      <c r="C9" s="27" t="str">
        <f>HLOOKUP(B9,[1]清标信息汇总表!$2:$22,3,FALSE)</f>
        <v>锡林郭勒盟多伦县</v>
      </c>
      <c r="D9" s="27" t="s">
        <v>35</v>
      </c>
      <c r="E9" s="27" t="str">
        <f>HLOOKUP(B9,[1]清标信息汇总表!$2:$22,6,FALSE)</f>
        <v>是</v>
      </c>
      <c r="F9" s="27" t="str">
        <f>HLOOKUP(B9,[1]清标信息汇总表!$2:$22,4,FALSE)</f>
        <v>是</v>
      </c>
      <c r="G9" s="27" t="s">
        <v>26</v>
      </c>
      <c r="H9" s="27" t="str">
        <f>LEFT(HLOOKUP(B9,[1]清标信息汇总表!$2:$22,12,FALSE),LEN(HLOOKUP(B9,[1]清标信息汇总表!$2:$22,12,FALSE))-2)</f>
        <v>23.1</v>
      </c>
      <c r="I9" s="27" t="str">
        <f>LEFT(HLOOKUP(B9,[1]清标信息汇总表!$2:$22,7,FALSE),LEN(HLOOKUP(B9,[1]清标信息汇总表!$2:$22,7,FALSE))-3)</f>
        <v>2×10</v>
      </c>
      <c r="J9" s="32">
        <f>VLOOKUP(B9,'[1]汇总2 (补充替代+调节)'!E:N,4,FALSE)</f>
        <v>0.15</v>
      </c>
      <c r="K9" s="27" t="str">
        <f>LEFT(HLOOKUP(B9,[1]清标信息汇总表!$2:$22,9,FALSE),LEN(HLOOKUP(B9,[1]清标信息汇总表!$2:$22,9,FALSE))-3)</f>
        <v>17</v>
      </c>
      <c r="L9" s="27" t="str">
        <f>HLOOKUP(B9,[1]清标信息汇总表!$2:$22,17,FALSE)</f>
        <v>煤化工</v>
      </c>
      <c r="M9" s="27">
        <f>VLOOKUP(B9,'[1]汇总2 (补充替代+调节)'!E:N,7,FALSE)</f>
        <v>17.5</v>
      </c>
      <c r="N9" s="27">
        <f>VLOOKUP(B9,'[1]汇总2 (补充替代+调节)'!E:N,8,FALSE)</f>
        <v>17.5</v>
      </c>
      <c r="O9" s="27" t="str">
        <f>VLOOKUP(B9,'[1]汇总2 (补充替代+调节)'!E:N,9,FALSE)</f>
        <v>-</v>
      </c>
      <c r="P9" s="32">
        <f>1-HLOOKUP(B9,[1]清标信息汇总表!$2:$22,16,FALSE)</f>
        <v>0.9145</v>
      </c>
      <c r="Q9" s="32">
        <f>VLOOKUP(B9,'[1]汇总2 (补充替代+调节)'!E:N,3,FALSE)</f>
        <v>0.458</v>
      </c>
      <c r="R9" s="27" t="str">
        <f>VLOOKUP(B9,'[1]汇总2 (补充替代+调节)'!E:N,10,FALSE)</f>
        <v>27MW/108MWh</v>
      </c>
      <c r="S9" s="34" t="s">
        <v>27</v>
      </c>
    </row>
    <row r="10" ht="27" spans="1:19">
      <c r="A10" s="27">
        <v>8</v>
      </c>
      <c r="B10" s="27" t="s">
        <v>36</v>
      </c>
      <c r="C10" s="27" t="str">
        <f>HLOOKUP(B10,[1]清标信息汇总表!$2:$22,3,FALSE)</f>
        <v>通辽市扎鲁特旗</v>
      </c>
      <c r="D10" s="27" t="s">
        <v>37</v>
      </c>
      <c r="E10" s="27" t="str">
        <f>HLOOKUP(B10,[1]清标信息汇总表!$2:$22,6,FALSE)</f>
        <v>是</v>
      </c>
      <c r="F10" s="27" t="str">
        <f>HLOOKUP(B10,[1]清标信息汇总表!$2:$22,4,FALSE)</f>
        <v>是</v>
      </c>
      <c r="G10" s="27" t="s">
        <v>26</v>
      </c>
      <c r="H10" s="27" t="str">
        <f>LEFT(HLOOKUP(B10,[1]清标信息汇总表!$2:$22,12,FALSE),LEN(HLOOKUP(B10,[1]清标信息汇总表!$2:$22,12,FALSE))-2)</f>
        <v>39.4</v>
      </c>
      <c r="I10" s="27">
        <v>66</v>
      </c>
      <c r="J10" s="32">
        <f>VLOOKUP(B10,'[1]汇总2 (补充替代+调节)'!E:N,4,FALSE)</f>
        <v>0.3</v>
      </c>
      <c r="K10" s="27" t="str">
        <f>LEFT(HLOOKUP(B10,[1]清标信息汇总表!$2:$22,9,FALSE),LEN(HLOOKUP(B10,[1]清标信息汇总表!$2:$22,9,FALSE))-3)</f>
        <v>44</v>
      </c>
      <c r="L10" s="27" t="str">
        <f>HLOOKUP(B10,[1]清标信息汇总表!$2:$22,17,FALSE)</f>
        <v>电解铝</v>
      </c>
      <c r="M10" s="27">
        <f>VLOOKUP(B10,'[1]汇总2 (补充替代+调节)'!E:N,7,FALSE)</f>
        <v>42</v>
      </c>
      <c r="N10" s="27">
        <f>VLOOKUP(B10,'[1]汇总2 (补充替代+调节)'!E:N,8,FALSE)</f>
        <v>42</v>
      </c>
      <c r="O10" s="27" t="str">
        <f>VLOOKUP(B10,'[1]汇总2 (补充替代+调节)'!E:N,9,FALSE)</f>
        <v>-</v>
      </c>
      <c r="P10" s="32">
        <f>1-HLOOKUP(B10,[1]清标信息汇总表!$2:$22,16,FALSE)</f>
        <v>0.9464</v>
      </c>
      <c r="Q10" s="32">
        <f>VLOOKUP(B10,'[1]汇总2 (补充替代+调节)'!E:N,3,FALSE)</f>
        <v>0.2685</v>
      </c>
      <c r="R10" s="27" t="str">
        <f>VLOOKUP(B10,'[1]汇总2 (补充替代+调节)'!E:N,10,FALSE)</f>
        <v>63MW/126MWh</v>
      </c>
      <c r="S10" s="34" t="s">
        <v>27</v>
      </c>
    </row>
    <row r="11" s="18" customFormat="true" ht="40" customHeight="true" spans="1:19">
      <c r="A11" s="25" t="s">
        <v>38</v>
      </c>
      <c r="B11" s="26"/>
      <c r="C11" s="26"/>
      <c r="D11" s="26"/>
      <c r="E11" s="26"/>
      <c r="F11" s="26"/>
      <c r="G11" s="26"/>
      <c r="H11" s="26"/>
      <c r="I11" s="26"/>
      <c r="J11" s="26"/>
      <c r="K11" s="26"/>
      <c r="L11" s="31"/>
      <c r="M11" s="33">
        <f t="shared" ref="M11:O11" si="0">SUM(M15:M15)</f>
        <v>280</v>
      </c>
      <c r="N11" s="33">
        <f t="shared" si="0"/>
        <v>260</v>
      </c>
      <c r="O11" s="33">
        <f t="shared" si="0"/>
        <v>20</v>
      </c>
      <c r="P11" s="33"/>
      <c r="Q11" s="33"/>
      <c r="R11" s="33"/>
      <c r="S11" s="33"/>
    </row>
    <row r="12" ht="54" spans="1:19">
      <c r="A12" s="27">
        <v>7</v>
      </c>
      <c r="B12" s="27" t="s">
        <v>39</v>
      </c>
      <c r="C12" s="27" t="str">
        <f>HLOOKUP(B12,[1]清标信息汇总表!$2:$22,3,FALSE)</f>
        <v>赤峰市克什克腾旗</v>
      </c>
      <c r="D12" s="27" t="s">
        <v>40</v>
      </c>
      <c r="E12" s="27" t="str">
        <f>HLOOKUP(B12,[1]清标信息汇总表!$2:$22,6,FALSE)</f>
        <v>是</v>
      </c>
      <c r="F12" s="27" t="str">
        <f>HLOOKUP(B12,[1]清标信息汇总表!$2:$22,4,FALSE)</f>
        <v>是</v>
      </c>
      <c r="G12" s="27" t="s">
        <v>26</v>
      </c>
      <c r="H12" s="27" t="str">
        <f>LEFT(HLOOKUP(B12,[1]清标信息汇总表!$2:$22,12,FALSE),LEN(HLOOKUP(B12,[1]清标信息汇总表!$2:$22,12,FALSE))-2)</f>
        <v>2</v>
      </c>
      <c r="I12" s="27" t="str">
        <f>LEFT(HLOOKUP(B12,[1]清标信息汇总表!$2:$22,7,FALSE),LEN(HLOOKUP(B12,[1]清标信息汇总表!$2:$22,7,FALSE))-3)</f>
        <v>10</v>
      </c>
      <c r="J12" s="32">
        <f>VLOOKUP(B12,'[1]汇总2 (补充替代+调节)'!E:N,4,FALSE)</f>
        <v>0.3</v>
      </c>
      <c r="K12" s="27" t="str">
        <f>LEFT(HLOOKUP(B12,[1]清标信息汇总表!$2:$22,9,FALSE),LEN(HLOOKUP(B12,[1]清标信息汇总表!$2:$22,9,FALSE))-3)</f>
        <v>7</v>
      </c>
      <c r="L12" s="27" t="str">
        <f>HLOOKUP(B12,[1]清标信息汇总表!$2:$22,17,FALSE)</f>
        <v>冶金化工</v>
      </c>
      <c r="M12" s="27">
        <f>VLOOKUP(B12,'[1]汇总2 (补充替代+调节)'!E:N,7,FALSE)</f>
        <v>10</v>
      </c>
      <c r="N12" s="27">
        <f>VLOOKUP(B12,'[1]汇总2 (补充替代+调节)'!E:N,8,FALSE)</f>
        <v>10</v>
      </c>
      <c r="O12" s="27" t="str">
        <f>VLOOKUP(B12,'[1]汇总2 (补充替代+调节)'!E:N,9,FALSE)</f>
        <v>-</v>
      </c>
      <c r="P12" s="32">
        <f>1-HLOOKUP(B12,[1]清标信息汇总表!$2:$22,16,FALSE)</f>
        <v>0.9023</v>
      </c>
      <c r="Q12" s="32">
        <f>VLOOKUP(B12,'[1]汇总2 (补充替代+调节)'!E:N,3,FALSE)</f>
        <v>0.358</v>
      </c>
      <c r="R12" s="27" t="str">
        <f>VLOOKUP(B12,'[1]汇总2 (补充替代+调节)'!E:N,10,FALSE)</f>
        <v>15MW/60MWh</v>
      </c>
      <c r="S12" s="34" t="s">
        <v>27</v>
      </c>
    </row>
    <row r="13" ht="40.5" spans="1:19">
      <c r="A13" s="27">
        <v>9</v>
      </c>
      <c r="B13" s="27" t="s">
        <v>41</v>
      </c>
      <c r="C13" s="27" t="str">
        <f>HLOOKUP(B13,[1]清标信息汇总表!$2:$22,3,FALSE)</f>
        <v>通辽市扎鲁特旗</v>
      </c>
      <c r="D13" s="27" t="s">
        <v>42</v>
      </c>
      <c r="E13" s="27" t="str">
        <f>HLOOKUP(B13,[1]清标信息汇总表!$2:$22,6,FALSE)</f>
        <v>是</v>
      </c>
      <c r="F13" s="27" t="str">
        <f>HLOOKUP(B13,[1]清标信息汇总表!$2:$22,4,FALSE)</f>
        <v>是</v>
      </c>
      <c r="G13" s="27" t="s">
        <v>26</v>
      </c>
      <c r="H13" s="27" t="str">
        <f>LEFT(HLOOKUP(B13,[1]清标信息汇总表!$2:$22,12,FALSE),LEN(HLOOKUP(B13,[1]清标信息汇总表!$2:$22,12,FALSE))-2)</f>
        <v>6.2</v>
      </c>
      <c r="I13" s="27" t="str">
        <f>LEFT(HLOOKUP(B13,[1]清标信息汇总表!$2:$22,7,FALSE),LEN(HLOOKUP(B13,[1]清标信息汇总表!$2:$22,7,FALSE))-3)</f>
        <v>2×30</v>
      </c>
      <c r="J13" s="32">
        <f>VLOOKUP(B13,'[1]汇总2 (补充替代+调节)'!E:N,4,FALSE)</f>
        <v>0.3</v>
      </c>
      <c r="K13" s="27" t="str">
        <f>LEFT(HLOOKUP(B13,[1]清标信息汇总表!$2:$22,9,FALSE),LEN(HLOOKUP(B13,[1]清标信息汇总表!$2:$22,9,FALSE))-3)</f>
        <v>42 </v>
      </c>
      <c r="L13" s="27" t="str">
        <f>HLOOKUP(B13,[1]清标信息汇总表!$2:$22,17,FALSE)</f>
        <v>电解铝</v>
      </c>
      <c r="M13" s="27">
        <f>VLOOKUP(B13,'[1]汇总2 (补充替代+调节)'!E:N,7,FALSE)</f>
        <v>35</v>
      </c>
      <c r="N13" s="27" t="str">
        <f>VLOOKUP(B13,'[1]汇总2 (补充替代+调节)'!E:N,8,FALSE)</f>
        <v>-</v>
      </c>
      <c r="O13" s="27">
        <f>VLOOKUP(B13,'[1]汇总2 (补充替代+调节)'!E:N,9,FALSE)</f>
        <v>35</v>
      </c>
      <c r="P13" s="32">
        <f>1-HLOOKUP(B13,[1]清标信息汇总表!$2:$22,16,FALSE)</f>
        <v>0.9651</v>
      </c>
      <c r="Q13" s="32">
        <f>VLOOKUP(B13,'[1]汇总2 (补充替代+调节)'!E:N,3,FALSE)</f>
        <v>0.1411</v>
      </c>
      <c r="R13" s="27" t="str">
        <f>VLOOKUP(B13,'[1]汇总2 (补充替代+调节)'!E:N,10,FALSE)</f>
        <v>54MW/108MWh</v>
      </c>
      <c r="S13" s="34" t="s">
        <v>27</v>
      </c>
    </row>
    <row r="14" ht="40.5" spans="1:19">
      <c r="A14" s="27">
        <v>2</v>
      </c>
      <c r="B14" s="27" t="s">
        <v>43</v>
      </c>
      <c r="C14" s="27" t="str">
        <f>HLOOKUP(B14,[1]清标信息汇总表!$2:$22,3,FALSE)</f>
        <v>鄂尔多斯市准格尔旗</v>
      </c>
      <c r="D14" s="27" t="s">
        <v>44</v>
      </c>
      <c r="E14" s="27" t="str">
        <f>HLOOKUP(B14,[1]清标信息汇总表!$2:$22,6,FALSE)</f>
        <v>是</v>
      </c>
      <c r="F14" s="27" t="str">
        <f>HLOOKUP(B14,[1]清标信息汇总表!$2:$22,4,FALSE)</f>
        <v>是</v>
      </c>
      <c r="G14" s="27" t="s">
        <v>26</v>
      </c>
      <c r="H14" s="27" t="str">
        <f>LEFT(HLOOKUP(B14,[1]清标信息汇总表!$2:$22,12,FALSE),LEN(HLOOKUP(B14,[1]清标信息汇总表!$2:$22,12,FALSE))-2)</f>
        <v>15</v>
      </c>
      <c r="I14" s="27" t="str">
        <f>LEFT(HLOOKUP(B14,[1]清标信息汇总表!$2:$22,7,FALSE),LEN(HLOOKUP(B14,[1]清标信息汇总表!$2:$22,7,FALSE))-3)</f>
        <v>2×5</v>
      </c>
      <c r="J14" s="32">
        <f>VLOOKUP(B14,'[1]汇总2 (补充替代+调节)'!E:N,4,FALSE)</f>
        <v>0.3</v>
      </c>
      <c r="K14" s="27" t="str">
        <f>LEFT(HLOOKUP(B14,[1]清标信息汇总表!$2:$22,9,FALSE),LEN(HLOOKUP(B14,[1]清标信息汇总表!$2:$22,9,FALSE))-3)</f>
        <v>7</v>
      </c>
      <c r="L14" s="27" t="str">
        <f>HLOOKUP(B14,[1]清标信息汇总表!$2:$22,17,FALSE)</f>
        <v>化工</v>
      </c>
      <c r="M14" s="27">
        <f>VLOOKUP(B14,'[1]汇总2 (补充替代+调节)'!E:N,7,FALSE)</f>
        <v>7</v>
      </c>
      <c r="N14" s="27" t="str">
        <f>VLOOKUP(B14,'[1]汇总2 (补充替代+调节)'!E:N,8,FALSE)</f>
        <v>-</v>
      </c>
      <c r="O14" s="27">
        <f>VLOOKUP(B14,'[1]汇总2 (补充替代+调节)'!E:N,9,FALSE)</f>
        <v>7</v>
      </c>
      <c r="P14" s="32">
        <f>1-HLOOKUP(B14,[1]清标信息汇总表!$2:$22,16,FALSE)</f>
        <v>1</v>
      </c>
      <c r="Q14" s="32">
        <f>VLOOKUP(B14,'[1]汇总2 (补充替代+调节)'!E:N,3,FALSE)</f>
        <v>0.209230769230769</v>
      </c>
      <c r="R14" s="27" t="str">
        <f>VLOOKUP(B14,'[1]汇总2 (补充替代+调节)'!E:N,10,FALSE)</f>
        <v>-</v>
      </c>
      <c r="S14" s="34" t="s">
        <v>27</v>
      </c>
    </row>
    <row r="15" ht="54" spans="1:19">
      <c r="A15" s="27">
        <v>10</v>
      </c>
      <c r="B15" s="27" t="s">
        <v>45</v>
      </c>
      <c r="C15" s="27" t="str">
        <f>HLOOKUP(B15,[1]清标信息汇总表!$2:$22,3,FALSE)</f>
        <v>包头市达茂旗</v>
      </c>
      <c r="D15" s="27" t="s">
        <v>46</v>
      </c>
      <c r="E15" s="27" t="str">
        <f>HLOOKUP(B15,[1]清标信息汇总表!$2:$22,6,FALSE)</f>
        <v>否</v>
      </c>
      <c r="F15" s="27" t="str">
        <f>HLOOKUP(B15,[1]清标信息汇总表!$2:$22,4,FALSE)</f>
        <v>是</v>
      </c>
      <c r="G15" s="27" t="s">
        <v>26</v>
      </c>
      <c r="H15" s="27">
        <v>200</v>
      </c>
      <c r="I15" s="27" t="s">
        <v>47</v>
      </c>
      <c r="J15" s="32">
        <f>VLOOKUP(B15,'[1]汇总2 (补充替代+调节)'!E:N,4,FALSE)</f>
        <v>0.387134502923977</v>
      </c>
      <c r="K15" s="27" t="str">
        <f>LEFT(HLOOKUP(B15,[1]清标信息汇总表!$2:$22,9,FALSE),LEN(HLOOKUP(B15,[1]清标信息汇总表!$2:$22,9,FALSE))-3)</f>
        <v>104</v>
      </c>
      <c r="L15" s="27" t="str">
        <f>HLOOKUP(B15,[1]清标信息汇总表!$2:$22,17,FALSE)</f>
        <v>电解铝</v>
      </c>
      <c r="M15" s="27">
        <f>VLOOKUP(B15,'[1]汇总2 (补充替代+调节)'!E:N,7,FALSE)</f>
        <v>280</v>
      </c>
      <c r="N15" s="27">
        <f>VLOOKUP(B15,'[1]汇总2 (补充替代+调节)'!E:N,8,FALSE)</f>
        <v>260</v>
      </c>
      <c r="O15" s="27">
        <f>VLOOKUP(B15,'[1]汇总2 (补充替代+调节)'!E:N,9,FALSE)</f>
        <v>20</v>
      </c>
      <c r="P15" s="32">
        <f>1-HLOOKUP(B15,[1]清标信息汇总表!$2:$22,16,FALSE)</f>
        <v>0.9969</v>
      </c>
      <c r="Q15" s="32">
        <f>VLOOKUP(B15,'[1]汇总2 (补充替代+调节)'!E:N,3,FALSE)</f>
        <v>0.58</v>
      </c>
      <c r="R15" s="27" t="str">
        <f>VLOOKUP(B15,'[1]汇总2 (补充替代+调节)'!E:N,10,FALSE)</f>
        <v>180MW/360MWh</v>
      </c>
      <c r="S15" s="35" t="s">
        <v>48</v>
      </c>
    </row>
    <row r="16" ht="40.5" spans="1:19">
      <c r="A16" s="27">
        <v>11</v>
      </c>
      <c r="B16" s="27" t="s">
        <v>49</v>
      </c>
      <c r="C16" s="27" t="str">
        <f>HLOOKUP(B16,[1]清标信息汇总表!$2:$22,3,FALSE)</f>
        <v>鄂尔多斯市杭锦旗</v>
      </c>
      <c r="D16" s="27" t="s">
        <v>50</v>
      </c>
      <c r="E16" s="27" t="str">
        <f>HLOOKUP(B16,[1]清标信息汇总表!$2:$22,6,FALSE)</f>
        <v>是</v>
      </c>
      <c r="F16" s="27" t="str">
        <f>HLOOKUP(B16,[1]清标信息汇总表!$2:$22,4,FALSE)</f>
        <v>是</v>
      </c>
      <c r="G16" s="27" t="s">
        <v>26</v>
      </c>
      <c r="H16" s="27" t="str">
        <f>LEFT(HLOOKUP(B16,[1]清标信息汇总表!$2:$22,12,FALSE),LEN(HLOOKUP(B16,[1]清标信息汇总表!$2:$22,12,FALSE))-2)</f>
        <v>6.5</v>
      </c>
      <c r="I16" s="27" t="str">
        <f>LEFT(HLOOKUP(B16,[1]清标信息汇总表!$2:$22,7,FALSE),LEN(HLOOKUP(B16,[1]清标信息汇总表!$2:$22,7,FALSE))-3)</f>
        <v>2×5</v>
      </c>
      <c r="J16" s="32">
        <f>VLOOKUP(B16,'[1]汇总2 (补充替代+调节)'!E:N,4,FALSE)</f>
        <v>0.3</v>
      </c>
      <c r="K16" s="27" t="str">
        <f>LEFT(HLOOKUP(B16,[1]清标信息汇总表!$2:$22,9,FALSE),LEN(HLOOKUP(B16,[1]清标信息汇总表!$2:$22,9,FALSE))-3)</f>
        <v>6</v>
      </c>
      <c r="L16" s="27" t="str">
        <f>HLOOKUP(B16,[1]清标信息汇总表!$2:$22,17,FALSE)</f>
        <v>化工</v>
      </c>
      <c r="M16" s="27">
        <f>VLOOKUP(B16,'[1]汇总2 (补充替代+调节)'!E:N,7,FALSE)</f>
        <v>4.5</v>
      </c>
      <c r="N16" s="27" t="str">
        <f>VLOOKUP(B16,'[1]汇总2 (补充替代+调节)'!E:N,8,FALSE)</f>
        <v>-</v>
      </c>
      <c r="O16" s="27">
        <f>VLOOKUP(B16,'[1]汇总2 (补充替代+调节)'!E:N,9,FALSE)</f>
        <v>4.5</v>
      </c>
      <c r="P16" s="32">
        <f>1-HLOOKUP(B16,[1]清标信息汇总表!$2:$22,16,FALSE)</f>
        <v>1</v>
      </c>
      <c r="Q16" s="32">
        <f>VLOOKUP(B16,'[1]汇总2 (补充替代+调节)'!E:N,3,FALSE)</f>
        <v>0.136</v>
      </c>
      <c r="R16" s="27" t="str">
        <f>VLOOKUP(B16,'[1]汇总2 (补充替代+调节)'!E:N,10,FALSE)</f>
        <v>-</v>
      </c>
      <c r="S16" s="34" t="s">
        <v>51</v>
      </c>
    </row>
  </sheetData>
  <mergeCells count="12">
    <mergeCell ref="A1:S1"/>
    <mergeCell ref="E2:H2"/>
    <mergeCell ref="I2:L2"/>
    <mergeCell ref="M2:Q2"/>
    <mergeCell ref="A4:L4"/>
    <mergeCell ref="A11:L11"/>
    <mergeCell ref="A2:A3"/>
    <mergeCell ref="B2:B3"/>
    <mergeCell ref="C2:C3"/>
    <mergeCell ref="D2:D3"/>
    <mergeCell ref="R2:R3"/>
    <mergeCell ref="S2:S3"/>
  </mergeCells>
  <printOptions horizontalCentered="true" verticalCentered="true"/>
  <pageMargins left="0.708661417322835" right="0.708661417322835" top="0.748031496062992" bottom="0.748031496062992" header="0.31496062992126" footer="0.31496062992126"/>
  <pageSetup paperSize="8" scale="9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true"/>
  </sheetPr>
  <dimension ref="A1:J25"/>
  <sheetViews>
    <sheetView tabSelected="1" zoomScale="44" zoomScaleNormal="44" workbookViewId="0">
      <pane ySplit="3" topLeftCell="A8" activePane="bottomLeft" state="frozen"/>
      <selection/>
      <selection pane="bottomLeft" activeCell="G9" sqref="G9"/>
    </sheetView>
  </sheetViews>
  <sheetFormatPr defaultColWidth="9" defaultRowHeight="13.5"/>
  <cols>
    <col min="1" max="1" width="9" style="3"/>
    <col min="2" max="2" width="28.6333333333333" style="3" customWidth="true"/>
    <col min="3" max="3" width="13.6333333333333" style="3" customWidth="true"/>
    <col min="4" max="4" width="17.325" style="4" customWidth="true"/>
    <col min="5" max="5" width="26.4166666666667" style="5" customWidth="true"/>
    <col min="6" max="6" width="23.0916666666667" style="5" customWidth="true"/>
    <col min="7" max="7" width="16.75" style="3" customWidth="true"/>
    <col min="8" max="8" width="14.3833333333333" style="5" customWidth="true"/>
    <col min="9" max="9" width="15.9" style="5" customWidth="true"/>
    <col min="10" max="10" width="13.3833333333333" style="5" customWidth="true"/>
    <col min="11" max="16384" width="9" style="5"/>
  </cols>
  <sheetData>
    <row r="1" s="1" customFormat="true" ht="92" customHeight="true" spans="1:10">
      <c r="A1" s="6" t="s">
        <v>52</v>
      </c>
      <c r="B1" s="6"/>
      <c r="C1" s="6"/>
      <c r="D1" s="6"/>
      <c r="E1" s="6"/>
      <c r="F1" s="6"/>
      <c r="G1" s="6"/>
      <c r="H1" s="6"/>
      <c r="I1" s="6"/>
      <c r="J1" s="6"/>
    </row>
    <row r="2" s="2" customFormat="true" ht="59" customHeight="true" spans="1:10">
      <c r="A2" s="7" t="s">
        <v>1</v>
      </c>
      <c r="B2" s="7" t="s">
        <v>2</v>
      </c>
      <c r="C2" s="8" t="s">
        <v>53</v>
      </c>
      <c r="D2" s="8" t="s">
        <v>54</v>
      </c>
      <c r="E2" s="8" t="s">
        <v>4</v>
      </c>
      <c r="F2" s="8" t="s">
        <v>55</v>
      </c>
      <c r="G2" s="8"/>
      <c r="H2" s="8" t="s">
        <v>56</v>
      </c>
      <c r="I2" s="8"/>
      <c r="J2" s="8"/>
    </row>
    <row r="3" s="2" customFormat="true" ht="59" customHeight="true" spans="1:10">
      <c r="A3" s="7"/>
      <c r="B3" s="7"/>
      <c r="C3" s="8"/>
      <c r="D3" s="8"/>
      <c r="E3" s="8"/>
      <c r="F3" s="8" t="s">
        <v>57</v>
      </c>
      <c r="G3" s="8" t="s">
        <v>58</v>
      </c>
      <c r="H3" s="7" t="s">
        <v>18</v>
      </c>
      <c r="I3" s="7" t="s">
        <v>19</v>
      </c>
      <c r="J3" s="7" t="s">
        <v>20</v>
      </c>
    </row>
    <row r="4" s="1" customFormat="true" ht="57" customHeight="true" spans="1:10">
      <c r="A4" s="9"/>
      <c r="B4" s="10"/>
      <c r="C4" s="9"/>
      <c r="D4" s="9"/>
      <c r="E4" s="10"/>
      <c r="F4" s="10"/>
      <c r="G4" s="9"/>
      <c r="H4" s="14">
        <f>SUM(H5:H25)</f>
        <v>708.625</v>
      </c>
      <c r="I4" s="14">
        <f>SUM(I5:I25)</f>
        <v>444.125</v>
      </c>
      <c r="J4" s="14">
        <f>SUM(J5:J25)</f>
        <v>264.5</v>
      </c>
    </row>
    <row r="5" ht="136.5" customHeight="true" spans="1:10">
      <c r="A5" s="11">
        <v>1</v>
      </c>
      <c r="B5" s="12" t="s">
        <v>59</v>
      </c>
      <c r="C5" s="12" t="s">
        <v>60</v>
      </c>
      <c r="D5" s="12" t="s">
        <v>61</v>
      </c>
      <c r="E5" s="12" t="s">
        <v>62</v>
      </c>
      <c r="F5" s="12" t="s">
        <v>63</v>
      </c>
      <c r="G5" s="12">
        <v>12.49</v>
      </c>
      <c r="H5" s="12">
        <v>15</v>
      </c>
      <c r="I5" s="13">
        <v>15</v>
      </c>
      <c r="J5" s="13">
        <v>0</v>
      </c>
    </row>
    <row r="6" ht="146" customHeight="true" spans="1:10">
      <c r="A6" s="11">
        <v>2</v>
      </c>
      <c r="B6" s="12" t="s">
        <v>64</v>
      </c>
      <c r="C6" s="12" t="s">
        <v>60</v>
      </c>
      <c r="D6" s="12" t="s">
        <v>65</v>
      </c>
      <c r="E6" s="12" t="s">
        <v>66</v>
      </c>
      <c r="F6" s="12" t="s">
        <v>67</v>
      </c>
      <c r="G6" s="15">
        <v>22.5585</v>
      </c>
      <c r="H6" s="13">
        <v>30.5</v>
      </c>
      <c r="I6" s="13">
        <v>22</v>
      </c>
      <c r="J6" s="13">
        <v>8.5</v>
      </c>
    </row>
    <row r="7" ht="172" customHeight="true" spans="1:10">
      <c r="A7" s="11">
        <v>3</v>
      </c>
      <c r="B7" s="12" t="s">
        <v>68</v>
      </c>
      <c r="C7" s="12" t="s">
        <v>60</v>
      </c>
      <c r="D7" s="12" t="s">
        <v>69</v>
      </c>
      <c r="E7" s="12" t="s">
        <v>70</v>
      </c>
      <c r="F7" s="12" t="s">
        <v>71</v>
      </c>
      <c r="G7" s="15">
        <v>29.535</v>
      </c>
      <c r="H7" s="13">
        <v>55</v>
      </c>
      <c r="I7" s="13">
        <v>40</v>
      </c>
      <c r="J7" s="13">
        <v>15</v>
      </c>
    </row>
    <row r="8" ht="87.5" customHeight="true" spans="1:10">
      <c r="A8" s="11">
        <v>4</v>
      </c>
      <c r="B8" s="12" t="s">
        <v>72</v>
      </c>
      <c r="C8" s="12" t="s">
        <v>73</v>
      </c>
      <c r="D8" s="12" t="s">
        <v>74</v>
      </c>
      <c r="E8" s="12" t="s">
        <v>75</v>
      </c>
      <c r="F8" s="12" t="s">
        <v>76</v>
      </c>
      <c r="G8" s="12">
        <v>6.65</v>
      </c>
      <c r="H8" s="12">
        <v>10</v>
      </c>
      <c r="I8" s="13">
        <v>10</v>
      </c>
      <c r="J8" s="13">
        <v>0</v>
      </c>
    </row>
    <row r="9" ht="122" customHeight="true" spans="1:10">
      <c r="A9" s="11">
        <v>5</v>
      </c>
      <c r="B9" s="12" t="s">
        <v>77</v>
      </c>
      <c r="C9" s="12" t="s">
        <v>73</v>
      </c>
      <c r="D9" s="12" t="s">
        <v>78</v>
      </c>
      <c r="E9" s="12" t="s">
        <v>79</v>
      </c>
      <c r="F9" s="12" t="s">
        <v>80</v>
      </c>
      <c r="G9" s="12">
        <v>8.96</v>
      </c>
      <c r="H9" s="13">
        <v>11</v>
      </c>
      <c r="I9" s="13">
        <v>11</v>
      </c>
      <c r="J9" s="13">
        <v>0</v>
      </c>
    </row>
    <row r="10" ht="140.5" customHeight="true" spans="1:10">
      <c r="A10" s="11">
        <v>6</v>
      </c>
      <c r="B10" s="12" t="s">
        <v>81</v>
      </c>
      <c r="C10" s="12" t="s">
        <v>73</v>
      </c>
      <c r="D10" s="12" t="s">
        <v>82</v>
      </c>
      <c r="E10" s="12" t="s">
        <v>83</v>
      </c>
      <c r="F10" s="12" t="s">
        <v>84</v>
      </c>
      <c r="G10" s="12">
        <v>9.6</v>
      </c>
      <c r="H10" s="12">
        <v>15</v>
      </c>
      <c r="I10" s="13">
        <v>15</v>
      </c>
      <c r="J10" s="13">
        <v>0</v>
      </c>
    </row>
    <row r="11" ht="142" customHeight="true" spans="1:10">
      <c r="A11" s="11">
        <v>7</v>
      </c>
      <c r="B11" s="13" t="s">
        <v>85</v>
      </c>
      <c r="C11" s="12" t="s">
        <v>86</v>
      </c>
      <c r="D11" s="12" t="s">
        <v>87</v>
      </c>
      <c r="E11" s="12" t="s">
        <v>88</v>
      </c>
      <c r="F11" s="12" t="s">
        <v>89</v>
      </c>
      <c r="G11" s="12">
        <v>70</v>
      </c>
      <c r="H11" s="12">
        <v>100</v>
      </c>
      <c r="I11" s="13">
        <v>100</v>
      </c>
      <c r="J11" s="13">
        <v>0</v>
      </c>
    </row>
    <row r="12" ht="133.5" customHeight="true" spans="1:10">
      <c r="A12" s="11">
        <v>8</v>
      </c>
      <c r="B12" s="13" t="s">
        <v>90</v>
      </c>
      <c r="C12" s="12" t="s">
        <v>91</v>
      </c>
      <c r="D12" s="12" t="s">
        <v>92</v>
      </c>
      <c r="E12" s="12" t="s">
        <v>93</v>
      </c>
      <c r="F12" s="12" t="s">
        <v>94</v>
      </c>
      <c r="G12" s="12">
        <v>34.95</v>
      </c>
      <c r="H12" s="12">
        <v>60</v>
      </c>
      <c r="I12" s="13">
        <v>30</v>
      </c>
      <c r="J12" s="13">
        <v>30</v>
      </c>
    </row>
    <row r="13" ht="120" customHeight="true" spans="1:10">
      <c r="A13" s="11">
        <v>9</v>
      </c>
      <c r="B13" s="13" t="s">
        <v>95</v>
      </c>
      <c r="C13" s="12" t="s">
        <v>91</v>
      </c>
      <c r="D13" s="12" t="s">
        <v>96</v>
      </c>
      <c r="E13" s="12" t="s">
        <v>97</v>
      </c>
      <c r="F13" s="12" t="s">
        <v>98</v>
      </c>
      <c r="G13" s="13">
        <v>42</v>
      </c>
      <c r="H13" s="16">
        <v>58.125</v>
      </c>
      <c r="I13" s="16">
        <v>8.125</v>
      </c>
      <c r="J13" s="13">
        <v>50</v>
      </c>
    </row>
    <row r="14" ht="156" customHeight="true" spans="1:10">
      <c r="A14" s="11">
        <v>10</v>
      </c>
      <c r="B14" s="13" t="s">
        <v>99</v>
      </c>
      <c r="C14" s="12" t="s">
        <v>100</v>
      </c>
      <c r="D14" s="12" t="s">
        <v>96</v>
      </c>
      <c r="E14" s="12" t="s">
        <v>101</v>
      </c>
      <c r="F14" s="13" t="s">
        <v>102</v>
      </c>
      <c r="G14" s="12">
        <v>23.38</v>
      </c>
      <c r="H14" s="12">
        <v>36</v>
      </c>
      <c r="I14" s="12">
        <v>6</v>
      </c>
      <c r="J14" s="12">
        <v>30</v>
      </c>
    </row>
    <row r="15" ht="138" customHeight="true" spans="1:10">
      <c r="A15" s="11">
        <v>11</v>
      </c>
      <c r="B15" s="12" t="s">
        <v>103</v>
      </c>
      <c r="C15" s="12" t="s">
        <v>104</v>
      </c>
      <c r="D15" s="12" t="s">
        <v>105</v>
      </c>
      <c r="E15" s="12" t="s">
        <v>106</v>
      </c>
      <c r="F15" s="12" t="s">
        <v>107</v>
      </c>
      <c r="G15" s="12">
        <v>42</v>
      </c>
      <c r="H15" s="12">
        <v>80</v>
      </c>
      <c r="I15" s="13">
        <v>50</v>
      </c>
      <c r="J15" s="13">
        <v>30</v>
      </c>
    </row>
    <row r="16" ht="141" customHeight="true" spans="1:10">
      <c r="A16" s="11">
        <v>12</v>
      </c>
      <c r="B16" s="12" t="s">
        <v>108</v>
      </c>
      <c r="C16" s="12" t="s">
        <v>104</v>
      </c>
      <c r="D16" s="12" t="s">
        <v>109</v>
      </c>
      <c r="E16" s="12" t="s">
        <v>110</v>
      </c>
      <c r="F16" s="12" t="s">
        <v>111</v>
      </c>
      <c r="G16" s="12">
        <v>20</v>
      </c>
      <c r="H16" s="12">
        <v>35</v>
      </c>
      <c r="I16" s="13">
        <v>15</v>
      </c>
      <c r="J16" s="13">
        <v>20</v>
      </c>
    </row>
    <row r="17" ht="89" customHeight="true" spans="1:10">
      <c r="A17" s="11">
        <v>13</v>
      </c>
      <c r="B17" s="13" t="s">
        <v>112</v>
      </c>
      <c r="C17" s="13" t="s">
        <v>113</v>
      </c>
      <c r="D17" s="13" t="s">
        <v>114</v>
      </c>
      <c r="E17" s="13" t="s">
        <v>115</v>
      </c>
      <c r="F17" s="13" t="s">
        <v>116</v>
      </c>
      <c r="G17" s="13">
        <v>18.3</v>
      </c>
      <c r="H17" s="13">
        <v>30</v>
      </c>
      <c r="I17" s="13">
        <v>30</v>
      </c>
      <c r="J17" s="13">
        <v>0</v>
      </c>
    </row>
    <row r="18" ht="89" customHeight="true" spans="1:10">
      <c r="A18" s="11">
        <v>14</v>
      </c>
      <c r="B18" s="13" t="s">
        <v>117</v>
      </c>
      <c r="C18" s="13" t="s">
        <v>113</v>
      </c>
      <c r="D18" s="13" t="s">
        <v>118</v>
      </c>
      <c r="E18" s="13" t="s">
        <v>119</v>
      </c>
      <c r="F18" s="13" t="s">
        <v>120</v>
      </c>
      <c r="G18" s="13">
        <v>37.6</v>
      </c>
      <c r="H18" s="13">
        <v>50</v>
      </c>
      <c r="I18" s="13">
        <v>30</v>
      </c>
      <c r="J18" s="13">
        <v>20</v>
      </c>
    </row>
    <row r="19" ht="115" customHeight="true" spans="1:10">
      <c r="A19" s="11">
        <v>15</v>
      </c>
      <c r="B19" s="13" t="s">
        <v>121</v>
      </c>
      <c r="C19" s="13" t="s">
        <v>113</v>
      </c>
      <c r="D19" s="13" t="s">
        <v>122</v>
      </c>
      <c r="E19" s="13" t="s">
        <v>123</v>
      </c>
      <c r="F19" s="13" t="s">
        <v>124</v>
      </c>
      <c r="G19" s="13">
        <v>7.5</v>
      </c>
      <c r="H19" s="17">
        <v>11</v>
      </c>
      <c r="I19" s="13">
        <v>10</v>
      </c>
      <c r="J19" s="13">
        <v>1</v>
      </c>
    </row>
    <row r="20" ht="100" customHeight="true" spans="1:10">
      <c r="A20" s="11">
        <v>16</v>
      </c>
      <c r="B20" s="13" t="s">
        <v>125</v>
      </c>
      <c r="C20" s="13" t="s">
        <v>113</v>
      </c>
      <c r="D20" s="13" t="s">
        <v>126</v>
      </c>
      <c r="E20" s="13" t="s">
        <v>127</v>
      </c>
      <c r="F20" s="13" t="s">
        <v>128</v>
      </c>
      <c r="G20" s="13">
        <v>51.6</v>
      </c>
      <c r="H20" s="13">
        <v>50</v>
      </c>
      <c r="I20" s="13">
        <v>0</v>
      </c>
      <c r="J20" s="13">
        <v>50</v>
      </c>
    </row>
    <row r="21" ht="100" customHeight="true" spans="1:10">
      <c r="A21" s="11">
        <v>17</v>
      </c>
      <c r="B21" s="12" t="s">
        <v>129</v>
      </c>
      <c r="C21" s="12" t="s">
        <v>130</v>
      </c>
      <c r="D21" s="13" t="s">
        <v>131</v>
      </c>
      <c r="E21" s="12" t="s">
        <v>132</v>
      </c>
      <c r="F21" s="12" t="s">
        <v>133</v>
      </c>
      <c r="G21" s="12">
        <v>21.6</v>
      </c>
      <c r="H21" s="12">
        <v>16</v>
      </c>
      <c r="I21" s="13">
        <v>16</v>
      </c>
      <c r="J21" s="13">
        <v>0</v>
      </c>
    </row>
    <row r="22" ht="86" customHeight="true" spans="1:10">
      <c r="A22" s="11">
        <v>18</v>
      </c>
      <c r="B22" s="13" t="s">
        <v>134</v>
      </c>
      <c r="C22" s="13" t="s">
        <v>130</v>
      </c>
      <c r="D22" s="13" t="s">
        <v>135</v>
      </c>
      <c r="E22" s="13" t="s">
        <v>136</v>
      </c>
      <c r="F22" s="13" t="s">
        <v>137</v>
      </c>
      <c r="G22" s="13">
        <v>8.4</v>
      </c>
      <c r="H22" s="13">
        <v>15</v>
      </c>
      <c r="I22" s="13">
        <v>12</v>
      </c>
      <c r="J22" s="13">
        <v>3</v>
      </c>
    </row>
    <row r="23" ht="85" customHeight="true" spans="1:10">
      <c r="A23" s="11">
        <v>19</v>
      </c>
      <c r="B23" s="13" t="s">
        <v>138</v>
      </c>
      <c r="C23" s="13" t="s">
        <v>139</v>
      </c>
      <c r="D23" s="13" t="s">
        <v>140</v>
      </c>
      <c r="E23" s="13" t="s">
        <v>141</v>
      </c>
      <c r="F23" s="13" t="s">
        <v>142</v>
      </c>
      <c r="G23" s="13">
        <v>5.995</v>
      </c>
      <c r="H23" s="13">
        <v>10</v>
      </c>
      <c r="I23" s="13">
        <v>10</v>
      </c>
      <c r="J23" s="13">
        <v>0</v>
      </c>
    </row>
    <row r="24" ht="88" customHeight="true" spans="1:10">
      <c r="A24" s="11">
        <v>20</v>
      </c>
      <c r="B24" s="13" t="s">
        <v>143</v>
      </c>
      <c r="C24" s="13" t="s">
        <v>139</v>
      </c>
      <c r="D24" s="13" t="s">
        <v>144</v>
      </c>
      <c r="E24" s="13" t="s">
        <v>145</v>
      </c>
      <c r="F24" s="13" t="s">
        <v>146</v>
      </c>
      <c r="G24" s="13">
        <v>9.2</v>
      </c>
      <c r="H24" s="13">
        <v>10</v>
      </c>
      <c r="I24" s="13">
        <v>10</v>
      </c>
      <c r="J24" s="13">
        <v>0</v>
      </c>
    </row>
    <row r="25" ht="107" customHeight="true" spans="1:10">
      <c r="A25" s="11">
        <v>21</v>
      </c>
      <c r="B25" s="13" t="s">
        <v>147</v>
      </c>
      <c r="C25" s="13" t="s">
        <v>148</v>
      </c>
      <c r="D25" s="13" t="s">
        <v>149</v>
      </c>
      <c r="E25" s="13" t="s">
        <v>150</v>
      </c>
      <c r="F25" s="13" t="s">
        <v>151</v>
      </c>
      <c r="G25" s="13">
        <v>7.68</v>
      </c>
      <c r="H25" s="13">
        <v>11</v>
      </c>
      <c r="I25" s="13">
        <v>4</v>
      </c>
      <c r="J25" s="13">
        <v>7</v>
      </c>
    </row>
  </sheetData>
  <mergeCells count="9">
    <mergeCell ref="A1:J1"/>
    <mergeCell ref="F2:G2"/>
    <mergeCell ref="H2:J2"/>
    <mergeCell ref="A4:G4"/>
    <mergeCell ref="A2:A3"/>
    <mergeCell ref="B2:B3"/>
    <mergeCell ref="C2:C3"/>
    <mergeCell ref="D2:D3"/>
    <mergeCell ref="E2:E3"/>
  </mergeCells>
  <printOptions horizontalCentered="true" verticalCentered="true"/>
  <pageMargins left="0.708661417322835" right="0.708661417322835" top="0.748031496062992" bottom="0.748031496062992" header="0.31496062992126" footer="0.31496062992126"/>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项目清标汇总表</vt:lpstr>
      <vt:lpstr>项目清标汇总表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zhangh</cp:lastModifiedBy>
  <dcterms:created xsi:type="dcterms:W3CDTF">2006-09-17T16:00:00Z</dcterms:created>
  <dcterms:modified xsi:type="dcterms:W3CDTF">2022-11-22T19:03:21Z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E308E967C0754EAA9E135D81A00E61BF</vt:lpwstr>
  </property>
  <property fmtid="{D5CDD505-2E9C-101B-9397-08002B2CF9AE}" pid="3" name="KSOProductBuildVer">
    <vt:lpwstr>2052-11.8.2.10386</vt:lpwstr>
  </property>
</Properties>
</file>